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omura_master\papa\ヨット\KYC\Race Committee\Race Results\2018\2018_6_Jun\"/>
    </mc:Choice>
  </mc:AlternateContent>
  <bookViews>
    <workbookView xWindow="-15" yWindow="-15" windowWidth="10245" windowHeight="8040" tabRatio="632" activeTab="5"/>
  </bookViews>
  <sheets>
    <sheet name="1月" sheetId="13" r:id="rId1"/>
    <sheet name="2月" sheetId="23" r:id="rId2"/>
    <sheet name="3月" sheetId="24" r:id="rId3"/>
    <sheet name="4月" sheetId="25" r:id="rId4"/>
    <sheet name="5月初島" sheetId="26" r:id="rId5"/>
    <sheet name="6月" sheetId="27" r:id="rId6"/>
    <sheet name="得点計" sheetId="19" r:id="rId7"/>
    <sheet name="ｺﾐｯﾃｨｰ" sheetId="20" r:id="rId8"/>
    <sheet name="参照ﾃﾞｰﾀ" sheetId="2" r:id="rId9"/>
    <sheet name="熱海ランデブーレース" sheetId="28" r:id="rId10"/>
  </sheets>
  <definedNames>
    <definedName name="_xlnm._FilterDatabase" localSheetId="1" hidden="1">'2月'!$C$7:$I$22</definedName>
    <definedName name="_xlnm._FilterDatabase" localSheetId="2" hidden="1">'3月'!#REF!</definedName>
    <definedName name="_xlnm._FilterDatabase" localSheetId="3" hidden="1">'4月'!$D$7:$K$23</definedName>
    <definedName name="_xlnm._FilterDatabase" localSheetId="4" hidden="1">'5月初島'!$C$7:$K$13</definedName>
    <definedName name="_xlnm._FilterDatabase" localSheetId="5" hidden="1">'6月'!$C$7:$K$20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0">'1月'!$B$2:$Q$41</definedName>
    <definedName name="_xlnm.Print_Area" localSheetId="1">'2月'!$B$2:$Q$41</definedName>
    <definedName name="_xlnm.Print_Area" localSheetId="2">'3月'!$B$2:$Q$41</definedName>
    <definedName name="_xlnm.Print_Area" localSheetId="3">'4月'!$B$2:$Q$41</definedName>
    <definedName name="_xlnm.Print_Area" localSheetId="4">'5月初島'!$B$2:$Q$41</definedName>
    <definedName name="_xlnm.Print_Area" localSheetId="5">'6月'!$B$2:$Q$41</definedName>
    <definedName name="_xlnm.Print_Area" localSheetId="7">ｺﾐｯﾃｨｰ!$B$2:$M$33</definedName>
    <definedName name="_xlnm.Print_Area" localSheetId="6">得点計!$B$1:$N$48</definedName>
    <definedName name="_xlnm.Print_Area" localSheetId="9">熱海ランデブーレース!$B$2:$Q$41</definedName>
    <definedName name="ＴＡ">参照ﾃﾞｰﾀ!$AC$3:$AC$7</definedName>
    <definedName name="コース">参照ﾃﾞｰﾀ!$L$3:$L$15</definedName>
    <definedName name="コース・距離">参照ﾃﾞｰﾀ!$L$3:$N$15</definedName>
    <definedName name="フリートレース_各艇データ__2__List">#REF!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52511"/>
</workbook>
</file>

<file path=xl/calcChain.xml><?xml version="1.0" encoding="utf-8"?>
<calcChain xmlns="http://schemas.openxmlformats.org/spreadsheetml/2006/main">
  <c r="N22" i="27" l="1"/>
  <c r="H22" i="27"/>
  <c r="H21" i="27"/>
  <c r="N21" i="27" s="1"/>
  <c r="F35" i="25" l="1"/>
  <c r="H8" i="24" l="1"/>
  <c r="H7" i="24"/>
  <c r="F37" i="19" l="1"/>
  <c r="D24" i="23"/>
  <c r="H8" i="23"/>
  <c r="D8" i="23"/>
  <c r="D13" i="23"/>
  <c r="U14" i="13"/>
  <c r="T22" i="13"/>
  <c r="S23" i="13"/>
  <c r="U12" i="13"/>
  <c r="S9" i="13"/>
  <c r="U18" i="13"/>
  <c r="U15" i="13"/>
  <c r="U8" i="13"/>
  <c r="T16" i="13"/>
  <c r="S15" i="20"/>
  <c r="Q7" i="20"/>
  <c r="R7" i="20"/>
  <c r="Q8" i="20"/>
  <c r="R8" i="20"/>
  <c r="Q9" i="20"/>
  <c r="R9" i="20"/>
  <c r="Q10" i="20"/>
  <c r="R10" i="20"/>
  <c r="Q11" i="20"/>
  <c r="R11" i="20"/>
  <c r="Q12" i="20"/>
  <c r="R12" i="20"/>
  <c r="Q13" i="20"/>
  <c r="R13" i="20"/>
  <c r="Q14" i="20"/>
  <c r="R14" i="20"/>
  <c r="Q15" i="20"/>
  <c r="R15" i="20"/>
  <c r="Q16" i="20"/>
  <c r="R16" i="20"/>
  <c r="Q17" i="20"/>
  <c r="R17" i="20"/>
  <c r="Q18" i="20"/>
  <c r="R18" i="20"/>
  <c r="S6" i="20"/>
  <c r="R6" i="20"/>
  <c r="Q6" i="20"/>
  <c r="K20" i="19"/>
  <c r="K7" i="19"/>
  <c r="K10" i="19"/>
  <c r="F39" i="13"/>
  <c r="F39" i="27"/>
  <c r="F35" i="27"/>
  <c r="F39" i="26"/>
  <c r="F35" i="26"/>
  <c r="F39" i="25"/>
  <c r="F39" i="24"/>
  <c r="F35" i="24"/>
  <c r="F39" i="23"/>
  <c r="F35" i="23"/>
  <c r="F36" i="13"/>
  <c r="F35" i="13"/>
  <c r="H8" i="13"/>
  <c r="H21" i="24"/>
  <c r="N21" i="24" s="1"/>
  <c r="H14" i="24"/>
  <c r="N14" i="24" s="1"/>
  <c r="H9" i="24"/>
  <c r="H12" i="24"/>
  <c r="H18" i="24"/>
  <c r="N18" i="24" s="1"/>
  <c r="H20" i="24"/>
  <c r="N20" i="24" s="1"/>
  <c r="H15" i="24"/>
  <c r="H19" i="24"/>
  <c r="H13" i="24"/>
  <c r="N12" i="24" s="1"/>
  <c r="H10" i="24"/>
  <c r="N10" i="24" s="1"/>
  <c r="H16" i="24"/>
  <c r="H17" i="24"/>
  <c r="H11" i="24"/>
  <c r="O6" i="27"/>
  <c r="O6" i="25"/>
  <c r="O6" i="23"/>
  <c r="AQ5" i="2"/>
  <c r="AQ6" i="2"/>
  <c r="AQ7" i="2"/>
  <c r="AQ8" i="2"/>
  <c r="AQ9" i="2"/>
  <c r="AQ10" i="2"/>
  <c r="AQ11" i="2"/>
  <c r="AQ12" i="2"/>
  <c r="AQ13" i="2"/>
  <c r="AQ14" i="2"/>
  <c r="AQ15" i="2"/>
  <c r="AQ16" i="2"/>
  <c r="AQ4" i="2"/>
  <c r="AI2" i="2"/>
  <c r="U24" i="19"/>
  <c r="U34" i="19"/>
  <c r="R34" i="19"/>
  <c r="R24" i="19"/>
  <c r="K14" i="19"/>
  <c r="D14" i="19"/>
  <c r="D21" i="26"/>
  <c r="D19" i="26"/>
  <c r="D23" i="26"/>
  <c r="D20" i="26"/>
  <c r="D22" i="26"/>
  <c r="H17" i="26"/>
  <c r="H21" i="26"/>
  <c r="H19" i="26"/>
  <c r="H23" i="26"/>
  <c r="H20" i="26"/>
  <c r="H22" i="26"/>
  <c r="H12" i="25"/>
  <c r="D20" i="25"/>
  <c r="N3" i="23"/>
  <c r="X31" i="27"/>
  <c r="W31" i="27"/>
  <c r="I31" i="27"/>
  <c r="V31" i="27"/>
  <c r="X30" i="27"/>
  <c r="W30" i="27"/>
  <c r="V30" i="27"/>
  <c r="X29" i="27"/>
  <c r="W29" i="27"/>
  <c r="V29" i="27"/>
  <c r="X28" i="27"/>
  <c r="W28" i="27"/>
  <c r="V28" i="27"/>
  <c r="X27" i="27"/>
  <c r="W27" i="27"/>
  <c r="V27" i="27"/>
  <c r="X26" i="27"/>
  <c r="W26" i="27"/>
  <c r="I26" i="27" s="1"/>
  <c r="V26" i="27"/>
  <c r="X25" i="27"/>
  <c r="W25" i="27"/>
  <c r="V25" i="27"/>
  <c r="X24" i="27"/>
  <c r="W24" i="27"/>
  <c r="V24" i="27"/>
  <c r="X23" i="27"/>
  <c r="W23" i="27"/>
  <c r="V23" i="27"/>
  <c r="X22" i="27"/>
  <c r="W22" i="27"/>
  <c r="V22" i="27"/>
  <c r="I22" i="27" s="1"/>
  <c r="K22" i="27" s="1"/>
  <c r="X21" i="27"/>
  <c r="W21" i="27"/>
  <c r="V21" i="27"/>
  <c r="I21" i="27" s="1"/>
  <c r="K21" i="27" s="1"/>
  <c r="X20" i="27"/>
  <c r="W20" i="27"/>
  <c r="I20" i="27" s="1"/>
  <c r="V20" i="27"/>
  <c r="X19" i="27"/>
  <c r="W19" i="27"/>
  <c r="I15" i="27"/>
  <c r="V19" i="27"/>
  <c r="X18" i="27"/>
  <c r="W18" i="27"/>
  <c r="I19" i="27"/>
  <c r="V18" i="27"/>
  <c r="X17" i="27"/>
  <c r="W17" i="27"/>
  <c r="I14" i="27" s="1"/>
  <c r="V17" i="27"/>
  <c r="X16" i="27"/>
  <c r="W16" i="27"/>
  <c r="I18" i="27" s="1"/>
  <c r="V16" i="27"/>
  <c r="X15" i="27"/>
  <c r="W15" i="27"/>
  <c r="V15" i="27"/>
  <c r="X14" i="27"/>
  <c r="W14" i="27"/>
  <c r="I12" i="27" s="1"/>
  <c r="V14" i="27"/>
  <c r="X13" i="27"/>
  <c r="W13" i="27"/>
  <c r="I16" i="27" s="1"/>
  <c r="V13" i="27"/>
  <c r="X12" i="27"/>
  <c r="W12" i="27"/>
  <c r="V12" i="27"/>
  <c r="X11" i="27"/>
  <c r="W11" i="27"/>
  <c r="V11" i="27"/>
  <c r="X10" i="27"/>
  <c r="W10" i="27"/>
  <c r="V10" i="27"/>
  <c r="I10" i="27" s="1"/>
  <c r="X9" i="27"/>
  <c r="W9" i="27"/>
  <c r="V9" i="27"/>
  <c r="X8" i="27"/>
  <c r="W8" i="27"/>
  <c r="I9" i="27" s="1"/>
  <c r="V8" i="27"/>
  <c r="X7" i="27"/>
  <c r="W7" i="27"/>
  <c r="V7" i="27"/>
  <c r="X31" i="26"/>
  <c r="W31" i="26"/>
  <c r="I31" i="26" s="1"/>
  <c r="V31" i="26"/>
  <c r="X30" i="26"/>
  <c r="W30" i="26"/>
  <c r="V30" i="26"/>
  <c r="X29" i="26"/>
  <c r="W29" i="26"/>
  <c r="V29" i="26"/>
  <c r="X28" i="26"/>
  <c r="W28" i="26"/>
  <c r="V28" i="26"/>
  <c r="X27" i="26"/>
  <c r="W27" i="26"/>
  <c r="V27" i="26"/>
  <c r="X26" i="26"/>
  <c r="W26" i="26"/>
  <c r="V26" i="26"/>
  <c r="X25" i="26"/>
  <c r="W25" i="26"/>
  <c r="V25" i="26"/>
  <c r="X24" i="26"/>
  <c r="W24" i="26"/>
  <c r="V24" i="26"/>
  <c r="X23" i="26"/>
  <c r="W23" i="26"/>
  <c r="I23" i="26"/>
  <c r="V23" i="26"/>
  <c r="X22" i="26"/>
  <c r="W22" i="26"/>
  <c r="I22" i="26"/>
  <c r="V22" i="26"/>
  <c r="X21" i="26"/>
  <c r="W21" i="26"/>
  <c r="I21" i="26" s="1"/>
  <c r="V21" i="26"/>
  <c r="X20" i="26"/>
  <c r="W20" i="26"/>
  <c r="I20" i="26" s="1"/>
  <c r="V20" i="26"/>
  <c r="X19" i="26"/>
  <c r="W19" i="26"/>
  <c r="I19" i="26"/>
  <c r="V19" i="26"/>
  <c r="X18" i="26"/>
  <c r="W18" i="26"/>
  <c r="I18" i="26"/>
  <c r="V18" i="26"/>
  <c r="X17" i="26"/>
  <c r="W17" i="26"/>
  <c r="I17" i="26" s="1"/>
  <c r="V17" i="26"/>
  <c r="X16" i="26"/>
  <c r="W16" i="26"/>
  <c r="I16" i="26" s="1"/>
  <c r="V16" i="26"/>
  <c r="X15" i="26"/>
  <c r="W15" i="26"/>
  <c r="I15" i="26"/>
  <c r="V15" i="26"/>
  <c r="X14" i="26"/>
  <c r="W14" i="26"/>
  <c r="I14" i="26"/>
  <c r="V14" i="26"/>
  <c r="X13" i="26"/>
  <c r="W13" i="26"/>
  <c r="I13" i="26" s="1"/>
  <c r="V13" i="26"/>
  <c r="X12" i="26"/>
  <c r="W12" i="26"/>
  <c r="I12" i="26" s="1"/>
  <c r="V12" i="26"/>
  <c r="X11" i="26"/>
  <c r="W11" i="26"/>
  <c r="I11" i="26"/>
  <c r="V11" i="26"/>
  <c r="X10" i="26"/>
  <c r="W10" i="26"/>
  <c r="I10" i="26"/>
  <c r="V10" i="26"/>
  <c r="X9" i="26"/>
  <c r="W9" i="26"/>
  <c r="I9" i="26" s="1"/>
  <c r="V9" i="26"/>
  <c r="X8" i="26"/>
  <c r="W8" i="26"/>
  <c r="I8" i="26" s="1"/>
  <c r="V8" i="26"/>
  <c r="X7" i="26"/>
  <c r="W7" i="26"/>
  <c r="I7" i="26" s="1"/>
  <c r="V7" i="26"/>
  <c r="Y31" i="25"/>
  <c r="X31" i="25"/>
  <c r="I31" i="25"/>
  <c r="W31" i="25"/>
  <c r="Y30" i="25"/>
  <c r="X30" i="25"/>
  <c r="W30" i="25"/>
  <c r="Y29" i="25"/>
  <c r="X29" i="25"/>
  <c r="W29" i="25"/>
  <c r="Y28" i="25"/>
  <c r="X28" i="25"/>
  <c r="W28" i="25"/>
  <c r="Y27" i="25"/>
  <c r="X27" i="25"/>
  <c r="W27" i="25"/>
  <c r="Y26" i="25"/>
  <c r="X26" i="25"/>
  <c r="I26" i="25" s="1"/>
  <c r="W26" i="25"/>
  <c r="Y25" i="25"/>
  <c r="X25" i="25"/>
  <c r="W25" i="25"/>
  <c r="Y24" i="25"/>
  <c r="X24" i="25"/>
  <c r="W24" i="25"/>
  <c r="Y23" i="25"/>
  <c r="X23" i="25"/>
  <c r="I23" i="25"/>
  <c r="W23" i="25"/>
  <c r="Y22" i="25"/>
  <c r="X22" i="25"/>
  <c r="I22" i="25" s="1"/>
  <c r="W22" i="25"/>
  <c r="Y21" i="25"/>
  <c r="X21" i="25"/>
  <c r="I21" i="25" s="1"/>
  <c r="W21" i="25"/>
  <c r="Y20" i="25"/>
  <c r="X20" i="25"/>
  <c r="W20" i="25"/>
  <c r="Y19" i="25"/>
  <c r="X19" i="25"/>
  <c r="W19" i="25"/>
  <c r="Y18" i="25"/>
  <c r="X18" i="25"/>
  <c r="W18" i="25"/>
  <c r="Y17" i="25"/>
  <c r="X17" i="25"/>
  <c r="I17" i="25"/>
  <c r="W17" i="25"/>
  <c r="Y16" i="25"/>
  <c r="X16" i="25"/>
  <c r="I16" i="25" s="1"/>
  <c r="W16" i="25"/>
  <c r="Y15" i="25"/>
  <c r="X15" i="25"/>
  <c r="I15" i="25" s="1"/>
  <c r="W15" i="25"/>
  <c r="Y14" i="25"/>
  <c r="X14" i="25"/>
  <c r="I14" i="25"/>
  <c r="W14" i="25"/>
  <c r="Y13" i="25"/>
  <c r="X13" i="25"/>
  <c r="I13" i="25"/>
  <c r="W13" i="25"/>
  <c r="Y12" i="25"/>
  <c r="X12" i="25"/>
  <c r="I12" i="25" s="1"/>
  <c r="K12" i="25" s="1"/>
  <c r="W12" i="25"/>
  <c r="Y11" i="25"/>
  <c r="X11" i="25"/>
  <c r="I11" i="25" s="1"/>
  <c r="W11" i="25"/>
  <c r="Y10" i="25"/>
  <c r="X10" i="25"/>
  <c r="I10" i="25"/>
  <c r="W10" i="25"/>
  <c r="Y9" i="25"/>
  <c r="X9" i="25"/>
  <c r="I9" i="25"/>
  <c r="W9" i="25"/>
  <c r="Y8" i="25"/>
  <c r="X8" i="25"/>
  <c r="I8" i="25" s="1"/>
  <c r="W8" i="25"/>
  <c r="Y7" i="25"/>
  <c r="X7" i="25"/>
  <c r="I7" i="25" s="1"/>
  <c r="W7" i="25"/>
  <c r="Y31" i="24"/>
  <c r="X31" i="24"/>
  <c r="W31" i="24"/>
  <c r="I31" i="24" s="1"/>
  <c r="Y30" i="24"/>
  <c r="X30" i="24"/>
  <c r="W30" i="24"/>
  <c r="I30" i="24" s="1"/>
  <c r="Y29" i="24"/>
  <c r="X29" i="24"/>
  <c r="W29" i="24"/>
  <c r="I29" i="24"/>
  <c r="Y28" i="24"/>
  <c r="X28" i="24"/>
  <c r="W28" i="24"/>
  <c r="I28" i="24"/>
  <c r="Y27" i="24"/>
  <c r="X27" i="24"/>
  <c r="W27" i="24"/>
  <c r="I27" i="24" s="1"/>
  <c r="Y26" i="24"/>
  <c r="X26" i="24"/>
  <c r="W26" i="24"/>
  <c r="I26" i="24" s="1"/>
  <c r="Y25" i="24"/>
  <c r="X25" i="24"/>
  <c r="W25" i="24"/>
  <c r="I25" i="24"/>
  <c r="Y24" i="24"/>
  <c r="X24" i="24"/>
  <c r="W24" i="24"/>
  <c r="I24" i="24"/>
  <c r="Y23" i="24"/>
  <c r="X23" i="24"/>
  <c r="W23" i="24"/>
  <c r="I23" i="24" s="1"/>
  <c r="Y22" i="24"/>
  <c r="X22" i="24"/>
  <c r="W22" i="24"/>
  <c r="I22" i="24" s="1"/>
  <c r="Y21" i="24"/>
  <c r="X21" i="24"/>
  <c r="I21" i="24" s="1"/>
  <c r="W21" i="24"/>
  <c r="Y20" i="24"/>
  <c r="X20" i="24"/>
  <c r="W20" i="24"/>
  <c r="Y19" i="24"/>
  <c r="X19" i="24"/>
  <c r="W19" i="24"/>
  <c r="Y18" i="24"/>
  <c r="X18" i="24"/>
  <c r="I18" i="24" s="1"/>
  <c r="W18" i="24"/>
  <c r="Y17" i="24"/>
  <c r="X17" i="24"/>
  <c r="W17" i="24"/>
  <c r="Y16" i="24"/>
  <c r="X16" i="24"/>
  <c r="I20" i="24" s="1"/>
  <c r="W16" i="24"/>
  <c r="Y15" i="24"/>
  <c r="X15" i="24"/>
  <c r="W15" i="24"/>
  <c r="Y14" i="24"/>
  <c r="X14" i="24"/>
  <c r="W14" i="24"/>
  <c r="I19" i="24" s="1"/>
  <c r="Y13" i="24"/>
  <c r="X13" i="24"/>
  <c r="W13" i="24"/>
  <c r="Y12" i="24"/>
  <c r="X12" i="24"/>
  <c r="W12" i="24"/>
  <c r="Y11" i="24"/>
  <c r="X11" i="24"/>
  <c r="W11" i="24"/>
  <c r="Y10" i="24"/>
  <c r="X10" i="24"/>
  <c r="W10" i="24"/>
  <c r="I16" i="24" s="1"/>
  <c r="Y9" i="24"/>
  <c r="X9" i="24"/>
  <c r="W9" i="24"/>
  <c r="Y8" i="24"/>
  <c r="X8" i="24"/>
  <c r="I8" i="24" s="1"/>
  <c r="W8" i="24"/>
  <c r="Y7" i="24"/>
  <c r="X7" i="24"/>
  <c r="I7" i="24" s="1"/>
  <c r="K7" i="24" s="1"/>
  <c r="W7" i="24"/>
  <c r="X31" i="28"/>
  <c r="W31" i="28"/>
  <c r="V31" i="28"/>
  <c r="I31" i="28" s="1"/>
  <c r="X30" i="28"/>
  <c r="W30" i="28"/>
  <c r="V30" i="28"/>
  <c r="X29" i="28"/>
  <c r="W29" i="28"/>
  <c r="V29" i="28"/>
  <c r="X28" i="28"/>
  <c r="W28" i="28"/>
  <c r="V28" i="28"/>
  <c r="X27" i="28"/>
  <c r="W27" i="28"/>
  <c r="V27" i="28"/>
  <c r="X26" i="28"/>
  <c r="W26" i="28"/>
  <c r="V26" i="28"/>
  <c r="X25" i="28"/>
  <c r="W25" i="28"/>
  <c r="V25" i="28"/>
  <c r="I25" i="28" s="1"/>
  <c r="X24" i="28"/>
  <c r="W24" i="28"/>
  <c r="V24" i="28"/>
  <c r="I24" i="28" s="1"/>
  <c r="X23" i="28"/>
  <c r="W23" i="28"/>
  <c r="V23" i="28"/>
  <c r="I23" i="28" s="1"/>
  <c r="X22" i="28"/>
  <c r="W22" i="28"/>
  <c r="V22" i="28"/>
  <c r="I22" i="28" s="1"/>
  <c r="X21" i="28"/>
  <c r="W21" i="28"/>
  <c r="V21" i="28"/>
  <c r="I21" i="28" s="1"/>
  <c r="X20" i="28"/>
  <c r="W20" i="28"/>
  <c r="V20" i="28"/>
  <c r="I20" i="28" s="1"/>
  <c r="X19" i="28"/>
  <c r="W19" i="28"/>
  <c r="V19" i="28"/>
  <c r="I19" i="28" s="1"/>
  <c r="X18" i="28"/>
  <c r="W18" i="28"/>
  <c r="V18" i="28"/>
  <c r="I18" i="28" s="1"/>
  <c r="X17" i="28"/>
  <c r="W17" i="28"/>
  <c r="V17" i="28"/>
  <c r="I17" i="28" s="1"/>
  <c r="X16" i="28"/>
  <c r="W16" i="28"/>
  <c r="V16" i="28"/>
  <c r="I16" i="28" s="1"/>
  <c r="X15" i="28"/>
  <c r="W15" i="28"/>
  <c r="V15" i="28"/>
  <c r="I15" i="28"/>
  <c r="X14" i="28"/>
  <c r="W14" i="28"/>
  <c r="V14" i="28"/>
  <c r="I14" i="28"/>
  <c r="X13" i="28"/>
  <c r="W13" i="28"/>
  <c r="V13" i="28"/>
  <c r="I13" i="28" s="1"/>
  <c r="X12" i="28"/>
  <c r="W12" i="28"/>
  <c r="V12" i="28"/>
  <c r="I12" i="28" s="1"/>
  <c r="X11" i="28"/>
  <c r="W11" i="28"/>
  <c r="V11" i="28"/>
  <c r="I11" i="28"/>
  <c r="X10" i="28"/>
  <c r="W10" i="28"/>
  <c r="V10" i="28"/>
  <c r="I10" i="28"/>
  <c r="X9" i="28"/>
  <c r="W9" i="28"/>
  <c r="V9" i="28"/>
  <c r="I9" i="28" s="1"/>
  <c r="X8" i="28"/>
  <c r="W8" i="28"/>
  <c r="V8" i="28"/>
  <c r="I8" i="28" s="1"/>
  <c r="X7" i="28"/>
  <c r="W7" i="28"/>
  <c r="V7" i="28"/>
  <c r="I7" i="28"/>
  <c r="H16" i="26"/>
  <c r="H9" i="26"/>
  <c r="U31" i="27"/>
  <c r="T31" i="27"/>
  <c r="S31" i="27"/>
  <c r="U30" i="27"/>
  <c r="T30" i="27"/>
  <c r="S30" i="27"/>
  <c r="U29" i="27"/>
  <c r="T29" i="27"/>
  <c r="S29" i="27"/>
  <c r="U28" i="27"/>
  <c r="T28" i="27"/>
  <c r="S28" i="27"/>
  <c r="U27" i="27"/>
  <c r="T27" i="27"/>
  <c r="S27" i="27"/>
  <c r="U26" i="27"/>
  <c r="T26" i="27"/>
  <c r="S26" i="27"/>
  <c r="U25" i="27"/>
  <c r="T25" i="27"/>
  <c r="S25" i="27"/>
  <c r="U24" i="27"/>
  <c r="T24" i="27"/>
  <c r="S24" i="27"/>
  <c r="U23" i="27"/>
  <c r="T23" i="27"/>
  <c r="S23" i="27"/>
  <c r="U22" i="27"/>
  <c r="T22" i="27"/>
  <c r="S22" i="27"/>
  <c r="E22" i="27" s="1"/>
  <c r="U21" i="27"/>
  <c r="T21" i="27"/>
  <c r="E21" i="27" s="1"/>
  <c r="S21" i="27"/>
  <c r="U20" i="27"/>
  <c r="T20" i="27"/>
  <c r="E20" i="27"/>
  <c r="S20" i="27"/>
  <c r="U19" i="27"/>
  <c r="T19" i="27"/>
  <c r="S19" i="27"/>
  <c r="U18" i="27"/>
  <c r="T18" i="27"/>
  <c r="E19" i="27"/>
  <c r="S18" i="27"/>
  <c r="U17" i="27"/>
  <c r="T17" i="27"/>
  <c r="S17" i="27"/>
  <c r="U16" i="27"/>
  <c r="T16" i="27"/>
  <c r="E18" i="27"/>
  <c r="S16" i="27"/>
  <c r="U15" i="27"/>
  <c r="T15" i="27"/>
  <c r="E17" i="27"/>
  <c r="S15" i="27"/>
  <c r="E15" i="27" s="1"/>
  <c r="U14" i="27"/>
  <c r="T14" i="27"/>
  <c r="S14" i="27"/>
  <c r="E14" i="27" s="1"/>
  <c r="U13" i="27"/>
  <c r="T13" i="27"/>
  <c r="E16" i="27"/>
  <c r="S13" i="27"/>
  <c r="U12" i="27"/>
  <c r="T12" i="27"/>
  <c r="S12" i="27"/>
  <c r="E12" i="27" s="1"/>
  <c r="U11" i="27"/>
  <c r="T11" i="27"/>
  <c r="S11" i="27"/>
  <c r="E11" i="27" s="1"/>
  <c r="U10" i="27"/>
  <c r="T10" i="27"/>
  <c r="E13" i="27"/>
  <c r="S10" i="27"/>
  <c r="U9" i="27"/>
  <c r="T9" i="27"/>
  <c r="E8" i="27" s="1"/>
  <c r="S9" i="27"/>
  <c r="U8" i="27"/>
  <c r="T8" i="27"/>
  <c r="E9" i="27"/>
  <c r="S8" i="27"/>
  <c r="U7" i="27"/>
  <c r="T7" i="27"/>
  <c r="S7" i="27"/>
  <c r="U31" i="26"/>
  <c r="T31" i="26"/>
  <c r="S31" i="26"/>
  <c r="U30" i="26"/>
  <c r="T30" i="26"/>
  <c r="S30" i="26"/>
  <c r="U29" i="26"/>
  <c r="T29" i="26"/>
  <c r="S29" i="26"/>
  <c r="U28" i="26"/>
  <c r="T28" i="26"/>
  <c r="S28" i="26"/>
  <c r="U27" i="26"/>
  <c r="T27" i="26"/>
  <c r="S27" i="26"/>
  <c r="U26" i="26"/>
  <c r="T26" i="26"/>
  <c r="S26" i="26"/>
  <c r="U25" i="26"/>
  <c r="T25" i="26"/>
  <c r="S25" i="26"/>
  <c r="U24" i="26"/>
  <c r="T24" i="26"/>
  <c r="S24" i="26"/>
  <c r="U23" i="26"/>
  <c r="T23" i="26"/>
  <c r="E23" i="26"/>
  <c r="S23" i="26"/>
  <c r="U22" i="26"/>
  <c r="T22" i="26"/>
  <c r="E22" i="26"/>
  <c r="S22" i="26"/>
  <c r="U21" i="26"/>
  <c r="T21" i="26"/>
  <c r="E21" i="26"/>
  <c r="S21" i="26"/>
  <c r="U20" i="26"/>
  <c r="T20" i="26"/>
  <c r="E20" i="26"/>
  <c r="S20" i="26"/>
  <c r="U19" i="26"/>
  <c r="T19" i="26"/>
  <c r="E19" i="26"/>
  <c r="S19" i="26"/>
  <c r="U18" i="26"/>
  <c r="T18" i="26"/>
  <c r="E18" i="26"/>
  <c r="S18" i="26"/>
  <c r="U17" i="26"/>
  <c r="T17" i="26"/>
  <c r="E17" i="26"/>
  <c r="S17" i="26"/>
  <c r="U16" i="26"/>
  <c r="T16" i="26"/>
  <c r="E16" i="26"/>
  <c r="S16" i="26"/>
  <c r="U15" i="26"/>
  <c r="T15" i="26"/>
  <c r="E15" i="26"/>
  <c r="S15" i="26"/>
  <c r="U14" i="26"/>
  <c r="T14" i="26"/>
  <c r="E14" i="26"/>
  <c r="S14" i="26"/>
  <c r="U13" i="26"/>
  <c r="T13" i="26"/>
  <c r="E13" i="26"/>
  <c r="S13" i="26"/>
  <c r="U12" i="26"/>
  <c r="T12" i="26"/>
  <c r="E12" i="26"/>
  <c r="S12" i="26"/>
  <c r="U11" i="26"/>
  <c r="T11" i="26"/>
  <c r="E11" i="26"/>
  <c r="S11" i="26"/>
  <c r="U10" i="26"/>
  <c r="T10" i="26"/>
  <c r="E10" i="26"/>
  <c r="S10" i="26"/>
  <c r="U9" i="26"/>
  <c r="T9" i="26"/>
  <c r="E9" i="26"/>
  <c r="S9" i="26"/>
  <c r="U8" i="26"/>
  <c r="T8" i="26"/>
  <c r="E8" i="26"/>
  <c r="S8" i="26"/>
  <c r="U7" i="26"/>
  <c r="T7" i="26"/>
  <c r="E7" i="26"/>
  <c r="S7" i="26"/>
  <c r="V31" i="25"/>
  <c r="U31" i="25"/>
  <c r="T31" i="25"/>
  <c r="V30" i="25"/>
  <c r="U30" i="25"/>
  <c r="T30" i="25"/>
  <c r="V29" i="25"/>
  <c r="U29" i="25"/>
  <c r="T29" i="25"/>
  <c r="V28" i="25"/>
  <c r="U28" i="25"/>
  <c r="T28" i="25"/>
  <c r="V27" i="25"/>
  <c r="U27" i="25"/>
  <c r="T27" i="25"/>
  <c r="V26" i="25"/>
  <c r="U26" i="25"/>
  <c r="T26" i="25"/>
  <c r="V25" i="25"/>
  <c r="U25" i="25"/>
  <c r="T25" i="25"/>
  <c r="V24" i="25"/>
  <c r="U24" i="25"/>
  <c r="T24" i="25"/>
  <c r="V23" i="25"/>
  <c r="U23" i="25"/>
  <c r="E23" i="25"/>
  <c r="T23" i="25"/>
  <c r="V22" i="25"/>
  <c r="U22" i="25"/>
  <c r="E22" i="25"/>
  <c r="T22" i="25"/>
  <c r="V21" i="25"/>
  <c r="U21" i="25"/>
  <c r="E21" i="25"/>
  <c r="T21" i="25"/>
  <c r="V20" i="25"/>
  <c r="U20" i="25"/>
  <c r="E20" i="25"/>
  <c r="T20" i="25"/>
  <c r="V19" i="25"/>
  <c r="U19" i="25"/>
  <c r="T19" i="25"/>
  <c r="V18" i="25"/>
  <c r="U18" i="25"/>
  <c r="T18" i="25"/>
  <c r="V17" i="25"/>
  <c r="U17" i="25"/>
  <c r="E17" i="25" s="1"/>
  <c r="T17" i="25"/>
  <c r="V16" i="25"/>
  <c r="U16" i="25"/>
  <c r="E16" i="25" s="1"/>
  <c r="T16" i="25"/>
  <c r="V15" i="25"/>
  <c r="U15" i="25"/>
  <c r="E15" i="25" s="1"/>
  <c r="T15" i="25"/>
  <c r="V14" i="25"/>
  <c r="U14" i="25"/>
  <c r="E14" i="25" s="1"/>
  <c r="T14" i="25"/>
  <c r="V13" i="25"/>
  <c r="U13" i="25"/>
  <c r="E13" i="25" s="1"/>
  <c r="T13" i="25"/>
  <c r="V12" i="25"/>
  <c r="U12" i="25"/>
  <c r="E12" i="25" s="1"/>
  <c r="T12" i="25"/>
  <c r="V11" i="25"/>
  <c r="U11" i="25"/>
  <c r="E11" i="25" s="1"/>
  <c r="T11" i="25"/>
  <c r="V10" i="25"/>
  <c r="U10" i="25"/>
  <c r="E10" i="25" s="1"/>
  <c r="T10" i="25"/>
  <c r="V9" i="25"/>
  <c r="U9" i="25"/>
  <c r="E9" i="25" s="1"/>
  <c r="T9" i="25"/>
  <c r="V8" i="25"/>
  <c r="U8" i="25"/>
  <c r="E8" i="25" s="1"/>
  <c r="T8" i="25"/>
  <c r="V7" i="25"/>
  <c r="U7" i="25"/>
  <c r="E7" i="25" s="1"/>
  <c r="T7" i="25"/>
  <c r="V31" i="24"/>
  <c r="U31" i="24"/>
  <c r="T31" i="24"/>
  <c r="V30" i="24"/>
  <c r="U30" i="24"/>
  <c r="T30" i="24"/>
  <c r="V29" i="24"/>
  <c r="U29" i="24"/>
  <c r="T29" i="24"/>
  <c r="V28" i="24"/>
  <c r="U28" i="24"/>
  <c r="T28" i="24"/>
  <c r="V27" i="24"/>
  <c r="U27" i="24"/>
  <c r="T27" i="24"/>
  <c r="V26" i="24"/>
  <c r="U26" i="24"/>
  <c r="T26" i="24"/>
  <c r="V25" i="24"/>
  <c r="U25" i="24"/>
  <c r="T25" i="24"/>
  <c r="V24" i="24"/>
  <c r="U24" i="24"/>
  <c r="T24" i="24"/>
  <c r="V23" i="24"/>
  <c r="U23" i="24"/>
  <c r="T23" i="24"/>
  <c r="E23" i="24"/>
  <c r="V22" i="24"/>
  <c r="U22" i="24"/>
  <c r="T22" i="24"/>
  <c r="E22" i="24"/>
  <c r="V21" i="24"/>
  <c r="U21" i="24"/>
  <c r="E21" i="24" s="1"/>
  <c r="T21" i="24"/>
  <c r="V20" i="24"/>
  <c r="U20" i="24"/>
  <c r="T20" i="24"/>
  <c r="V19" i="24"/>
  <c r="U19" i="24"/>
  <c r="T19" i="24"/>
  <c r="V18" i="24"/>
  <c r="U18" i="24"/>
  <c r="E18" i="24" s="1"/>
  <c r="T18" i="24"/>
  <c r="V17" i="24"/>
  <c r="U17" i="24"/>
  <c r="E17" i="24" s="1"/>
  <c r="T17" i="24"/>
  <c r="V16" i="24"/>
  <c r="U16" i="24"/>
  <c r="E20" i="24" s="1"/>
  <c r="T16" i="24"/>
  <c r="V15" i="24"/>
  <c r="U15" i="24"/>
  <c r="T15" i="24"/>
  <c r="V14" i="24"/>
  <c r="U14" i="24"/>
  <c r="E19" i="24" s="1"/>
  <c r="T14" i="24"/>
  <c r="V13" i="24"/>
  <c r="U13" i="24"/>
  <c r="T13" i="24"/>
  <c r="V12" i="24"/>
  <c r="U12" i="24"/>
  <c r="T12" i="24"/>
  <c r="V11" i="24"/>
  <c r="U11" i="24"/>
  <c r="T11" i="24"/>
  <c r="V10" i="24"/>
  <c r="U10" i="24"/>
  <c r="T10" i="24"/>
  <c r="V9" i="24"/>
  <c r="U9" i="24"/>
  <c r="T9" i="24"/>
  <c r="V8" i="24"/>
  <c r="U8" i="24"/>
  <c r="T8" i="24"/>
  <c r="V7" i="24"/>
  <c r="U7" i="24"/>
  <c r="E7" i="24" s="1"/>
  <c r="T7" i="24"/>
  <c r="U31" i="28"/>
  <c r="T31" i="28"/>
  <c r="S31" i="28"/>
  <c r="U30" i="28"/>
  <c r="T30" i="28"/>
  <c r="S30" i="28"/>
  <c r="U29" i="28"/>
  <c r="T29" i="28"/>
  <c r="S29" i="28"/>
  <c r="U28" i="28"/>
  <c r="T28" i="28"/>
  <c r="S28" i="28"/>
  <c r="U27" i="28"/>
  <c r="T27" i="28"/>
  <c r="S27" i="28"/>
  <c r="U26" i="28"/>
  <c r="T26" i="28"/>
  <c r="S26" i="28"/>
  <c r="U25" i="28"/>
  <c r="T25" i="28"/>
  <c r="S25" i="28"/>
  <c r="U24" i="28"/>
  <c r="T24" i="28"/>
  <c r="S24" i="28"/>
  <c r="U23" i="28"/>
  <c r="T23" i="28"/>
  <c r="S23" i="28"/>
  <c r="U22" i="28"/>
  <c r="T22" i="28"/>
  <c r="S22" i="28"/>
  <c r="U21" i="28"/>
  <c r="T21" i="28"/>
  <c r="S21" i="28"/>
  <c r="U20" i="28"/>
  <c r="T20" i="28"/>
  <c r="S20" i="28"/>
  <c r="U19" i="28"/>
  <c r="T19" i="28"/>
  <c r="S19" i="28"/>
  <c r="U18" i="28"/>
  <c r="T18" i="28"/>
  <c r="S18" i="28"/>
  <c r="U17" i="28"/>
  <c r="T17" i="28"/>
  <c r="S17" i="28"/>
  <c r="U16" i="28"/>
  <c r="T16" i="28"/>
  <c r="S16" i="28"/>
  <c r="E16" i="28"/>
  <c r="U15" i="28"/>
  <c r="T15" i="28"/>
  <c r="S15" i="28"/>
  <c r="E15" i="28"/>
  <c r="U14" i="28"/>
  <c r="T14" i="28"/>
  <c r="S14" i="28"/>
  <c r="E14" i="28"/>
  <c r="U13" i="28"/>
  <c r="T13" i="28"/>
  <c r="S13" i="28"/>
  <c r="E13" i="28"/>
  <c r="U12" i="28"/>
  <c r="T12" i="28"/>
  <c r="S12" i="28"/>
  <c r="E12" i="28"/>
  <c r="U11" i="28"/>
  <c r="T11" i="28"/>
  <c r="S11" i="28"/>
  <c r="E11" i="28"/>
  <c r="U10" i="28"/>
  <c r="T10" i="28"/>
  <c r="S10" i="28"/>
  <c r="E10" i="28"/>
  <c r="U9" i="28"/>
  <c r="T9" i="28"/>
  <c r="S9" i="28"/>
  <c r="E9" i="28"/>
  <c r="U8" i="28"/>
  <c r="T8" i="28"/>
  <c r="S8" i="28"/>
  <c r="E8" i="28"/>
  <c r="U7" i="28"/>
  <c r="T7" i="28"/>
  <c r="S7" i="28"/>
  <c r="E7" i="28"/>
  <c r="V31" i="23"/>
  <c r="U31" i="23"/>
  <c r="T31" i="23"/>
  <c r="V30" i="23"/>
  <c r="U30" i="23"/>
  <c r="T30" i="23"/>
  <c r="V29" i="23"/>
  <c r="U29" i="23"/>
  <c r="T29" i="23"/>
  <c r="V28" i="23"/>
  <c r="U28" i="23"/>
  <c r="T28" i="23"/>
  <c r="V27" i="23"/>
  <c r="U27" i="23"/>
  <c r="T27" i="23"/>
  <c r="V26" i="23"/>
  <c r="U26" i="23"/>
  <c r="T26" i="23"/>
  <c r="V25" i="23"/>
  <c r="U25" i="23"/>
  <c r="T25" i="23"/>
  <c r="V24" i="23"/>
  <c r="U24" i="23"/>
  <c r="T24" i="23"/>
  <c r="V23" i="23"/>
  <c r="U23" i="23"/>
  <c r="T23" i="23"/>
  <c r="E23" i="23"/>
  <c r="V22" i="23"/>
  <c r="U22" i="23"/>
  <c r="T22" i="23"/>
  <c r="V21" i="23"/>
  <c r="U21" i="23"/>
  <c r="T21" i="23"/>
  <c r="V20" i="23"/>
  <c r="U20" i="23"/>
  <c r="T20" i="23"/>
  <c r="V19" i="23"/>
  <c r="U19" i="23"/>
  <c r="T19" i="23"/>
  <c r="V18" i="23"/>
  <c r="U18" i="23"/>
  <c r="T18" i="23"/>
  <c r="V17" i="23"/>
  <c r="U17" i="23"/>
  <c r="T17" i="23"/>
  <c r="V16" i="23"/>
  <c r="U16" i="23"/>
  <c r="T16" i="23"/>
  <c r="V15" i="23"/>
  <c r="U15" i="23"/>
  <c r="T15" i="23"/>
  <c r="V14" i="23"/>
  <c r="U14" i="23"/>
  <c r="T14" i="23"/>
  <c r="V13" i="23"/>
  <c r="U13" i="23"/>
  <c r="T13" i="23"/>
  <c r="V12" i="23"/>
  <c r="U12" i="23"/>
  <c r="T12" i="23"/>
  <c r="V11" i="23"/>
  <c r="U11" i="23"/>
  <c r="T11" i="23"/>
  <c r="V10" i="23"/>
  <c r="U10" i="23"/>
  <c r="T10" i="23"/>
  <c r="E10" i="23" s="1"/>
  <c r="V9" i="23"/>
  <c r="U9" i="23"/>
  <c r="T9" i="23"/>
  <c r="E21" i="23"/>
  <c r="V8" i="23"/>
  <c r="U8" i="23"/>
  <c r="T8" i="23"/>
  <c r="E17" i="23" s="1"/>
  <c r="V7" i="23"/>
  <c r="U7" i="23"/>
  <c r="T7" i="23"/>
  <c r="Y31" i="23"/>
  <c r="X31" i="23"/>
  <c r="W31" i="23"/>
  <c r="I31" i="23" s="1"/>
  <c r="Y30" i="23"/>
  <c r="X30" i="23"/>
  <c r="W30" i="23"/>
  <c r="Y29" i="23"/>
  <c r="X29" i="23"/>
  <c r="W29" i="23"/>
  <c r="Y28" i="23"/>
  <c r="X28" i="23"/>
  <c r="W28" i="23"/>
  <c r="Y27" i="23"/>
  <c r="X27" i="23"/>
  <c r="W27" i="23"/>
  <c r="Y26" i="23"/>
  <c r="X26" i="23"/>
  <c r="W26" i="23"/>
  <c r="Y25" i="23"/>
  <c r="X25" i="23"/>
  <c r="W25" i="23"/>
  <c r="I25" i="23" s="1"/>
  <c r="Y24" i="23"/>
  <c r="X24" i="23"/>
  <c r="W24" i="23"/>
  <c r="I24" i="23"/>
  <c r="Y23" i="23"/>
  <c r="X23" i="23"/>
  <c r="W23" i="23"/>
  <c r="I23" i="23"/>
  <c r="Y22" i="23"/>
  <c r="X22" i="23"/>
  <c r="W22" i="23"/>
  <c r="Y21" i="23"/>
  <c r="X21" i="23"/>
  <c r="W21" i="23"/>
  <c r="Y20" i="23"/>
  <c r="X20" i="23"/>
  <c r="W20" i="23"/>
  <c r="Y19" i="23"/>
  <c r="X19" i="23"/>
  <c r="W19" i="23"/>
  <c r="Y18" i="23"/>
  <c r="X18" i="23"/>
  <c r="W18" i="23"/>
  <c r="Y17" i="23"/>
  <c r="X17" i="23"/>
  <c r="W17" i="23"/>
  <c r="Y16" i="23"/>
  <c r="X16" i="23"/>
  <c r="W16" i="23"/>
  <c r="Y15" i="23"/>
  <c r="X15" i="23"/>
  <c r="W15" i="23"/>
  <c r="Y14" i="23"/>
  <c r="X14" i="23"/>
  <c r="W14" i="23"/>
  <c r="Y13" i="23"/>
  <c r="X13" i="23"/>
  <c r="W13" i="23"/>
  <c r="Y12" i="23"/>
  <c r="X12" i="23"/>
  <c r="W12" i="23"/>
  <c r="Y11" i="23"/>
  <c r="X11" i="23"/>
  <c r="W11" i="23"/>
  <c r="Y10" i="23"/>
  <c r="X10" i="23"/>
  <c r="W10" i="23"/>
  <c r="Y9" i="23"/>
  <c r="X9" i="23"/>
  <c r="W9" i="23"/>
  <c r="Y8" i="23"/>
  <c r="X8" i="23"/>
  <c r="W8" i="23"/>
  <c r="I17" i="23" s="1"/>
  <c r="Y7" i="23"/>
  <c r="X7" i="23"/>
  <c r="W7" i="23"/>
  <c r="H23" i="13"/>
  <c r="S8" i="13"/>
  <c r="T8" i="13"/>
  <c r="V8" i="13"/>
  <c r="W8" i="13"/>
  <c r="X8" i="13"/>
  <c r="T9" i="13"/>
  <c r="U9" i="13"/>
  <c r="V9" i="13"/>
  <c r="W9" i="13"/>
  <c r="X9" i="13"/>
  <c r="S10" i="13"/>
  <c r="T10" i="13"/>
  <c r="U10" i="13"/>
  <c r="V10" i="13"/>
  <c r="W10" i="13"/>
  <c r="X10" i="13"/>
  <c r="S11" i="13"/>
  <c r="T11" i="13"/>
  <c r="U11" i="13"/>
  <c r="V11" i="13"/>
  <c r="W11" i="13"/>
  <c r="X11" i="13"/>
  <c r="S12" i="13"/>
  <c r="T12" i="13"/>
  <c r="V12" i="13"/>
  <c r="W12" i="13"/>
  <c r="X12" i="13"/>
  <c r="S13" i="13"/>
  <c r="T13" i="13"/>
  <c r="U13" i="13"/>
  <c r="V13" i="13"/>
  <c r="W13" i="13"/>
  <c r="X13" i="13"/>
  <c r="S14" i="13"/>
  <c r="T14" i="13"/>
  <c r="V14" i="13"/>
  <c r="W14" i="13"/>
  <c r="X14" i="13"/>
  <c r="S15" i="13"/>
  <c r="T15" i="13"/>
  <c r="V15" i="13"/>
  <c r="W15" i="13"/>
  <c r="X15" i="13"/>
  <c r="S16" i="13"/>
  <c r="U16" i="13"/>
  <c r="V16" i="13"/>
  <c r="W16" i="13"/>
  <c r="X16" i="13"/>
  <c r="S17" i="13"/>
  <c r="T17" i="13"/>
  <c r="U17" i="13"/>
  <c r="V17" i="13"/>
  <c r="W17" i="13"/>
  <c r="X17" i="13"/>
  <c r="S18" i="13"/>
  <c r="T18" i="13"/>
  <c r="V18" i="13"/>
  <c r="W18" i="13"/>
  <c r="X18" i="13"/>
  <c r="S19" i="13"/>
  <c r="T19" i="13"/>
  <c r="U19" i="13"/>
  <c r="V19" i="13"/>
  <c r="W19" i="13"/>
  <c r="X19" i="13"/>
  <c r="S20" i="13"/>
  <c r="T20" i="13"/>
  <c r="U20" i="13"/>
  <c r="V20" i="13"/>
  <c r="W20" i="13"/>
  <c r="X20" i="13"/>
  <c r="S21" i="13"/>
  <c r="T21" i="13"/>
  <c r="U21" i="13"/>
  <c r="V21" i="13"/>
  <c r="W21" i="13"/>
  <c r="X21" i="13"/>
  <c r="S22" i="13"/>
  <c r="U22" i="13"/>
  <c r="V22" i="13"/>
  <c r="W22" i="13"/>
  <c r="X22" i="13"/>
  <c r="T23" i="13"/>
  <c r="U23" i="13"/>
  <c r="V23" i="13"/>
  <c r="W23" i="13"/>
  <c r="X23" i="13"/>
  <c r="S24" i="13"/>
  <c r="T24" i="13"/>
  <c r="U24" i="13"/>
  <c r="V24" i="13"/>
  <c r="W24" i="13"/>
  <c r="X24" i="13"/>
  <c r="S25" i="13"/>
  <c r="T25" i="13"/>
  <c r="U25" i="13"/>
  <c r="V25" i="13"/>
  <c r="W25" i="13"/>
  <c r="X25" i="13"/>
  <c r="S26" i="13"/>
  <c r="T26" i="13"/>
  <c r="U26" i="13"/>
  <c r="V26" i="13"/>
  <c r="W26" i="13"/>
  <c r="I26" i="13"/>
  <c r="X26" i="13"/>
  <c r="S27" i="13"/>
  <c r="T27" i="13"/>
  <c r="U27" i="13"/>
  <c r="V27" i="13"/>
  <c r="W27" i="13"/>
  <c r="X27" i="13"/>
  <c r="S28" i="13"/>
  <c r="T28" i="13"/>
  <c r="U28" i="13"/>
  <c r="V28" i="13"/>
  <c r="W28" i="13"/>
  <c r="X28" i="13"/>
  <c r="S29" i="13"/>
  <c r="T29" i="13"/>
  <c r="U29" i="13"/>
  <c r="V29" i="13"/>
  <c r="W29" i="13"/>
  <c r="X29" i="13"/>
  <c r="S30" i="13"/>
  <c r="T30" i="13"/>
  <c r="U30" i="13"/>
  <c r="V30" i="13"/>
  <c r="W30" i="13"/>
  <c r="X30" i="13"/>
  <c r="S31" i="13"/>
  <c r="T31" i="13"/>
  <c r="U31" i="13"/>
  <c r="V31" i="13"/>
  <c r="W31" i="13"/>
  <c r="I31" i="13"/>
  <c r="X31" i="13"/>
  <c r="U7" i="13"/>
  <c r="T7" i="13"/>
  <c r="S7" i="13"/>
  <c r="V7" i="13"/>
  <c r="X7" i="13"/>
  <c r="W7" i="13"/>
  <c r="F35" i="28"/>
  <c r="AB31" i="28"/>
  <c r="AA31" i="28"/>
  <c r="Z31" i="28"/>
  <c r="H31" i="28"/>
  <c r="D31" i="28"/>
  <c r="AB30" i="28"/>
  <c r="AA30" i="28"/>
  <c r="Z30" i="28"/>
  <c r="D30" i="28"/>
  <c r="AB29" i="28"/>
  <c r="AA29" i="28"/>
  <c r="Z29" i="28"/>
  <c r="D29" i="28"/>
  <c r="AB28" i="28"/>
  <c r="AA28" i="28"/>
  <c r="Z28" i="28"/>
  <c r="AB27" i="28"/>
  <c r="AA27" i="28"/>
  <c r="Z27" i="28"/>
  <c r="H27" i="28"/>
  <c r="D27" i="28"/>
  <c r="AB26" i="28"/>
  <c r="AA26" i="28"/>
  <c r="Z26" i="28"/>
  <c r="H26" i="28"/>
  <c r="AB25" i="28"/>
  <c r="AA25" i="28"/>
  <c r="Z25" i="28"/>
  <c r="H25" i="28"/>
  <c r="AB24" i="28"/>
  <c r="AA24" i="28"/>
  <c r="Z24" i="28"/>
  <c r="H24" i="28"/>
  <c r="AB23" i="28"/>
  <c r="AA23" i="28"/>
  <c r="Z23" i="28"/>
  <c r="H23" i="28"/>
  <c r="AB22" i="28"/>
  <c r="AA22" i="28"/>
  <c r="Z22" i="28"/>
  <c r="H22" i="28"/>
  <c r="AB21" i="28"/>
  <c r="AA21" i="28"/>
  <c r="Z21" i="28"/>
  <c r="H21" i="28"/>
  <c r="AB20" i="28"/>
  <c r="AA20" i="28"/>
  <c r="Z20" i="28"/>
  <c r="H20" i="28"/>
  <c r="AB19" i="28"/>
  <c r="AA19" i="28"/>
  <c r="Z19" i="28"/>
  <c r="H19" i="28"/>
  <c r="AB18" i="28"/>
  <c r="AA18" i="28"/>
  <c r="Z18" i="28"/>
  <c r="H18" i="28"/>
  <c r="AB17" i="28"/>
  <c r="AA17" i="28"/>
  <c r="Z17" i="28"/>
  <c r="H17" i="28"/>
  <c r="AB16" i="28"/>
  <c r="AA16" i="28"/>
  <c r="Z16" i="28"/>
  <c r="H16" i="28"/>
  <c r="D16" i="28"/>
  <c r="AB15" i="28"/>
  <c r="AA15" i="28"/>
  <c r="Z15" i="28"/>
  <c r="H15" i="28"/>
  <c r="D15" i="28"/>
  <c r="AB14" i="28"/>
  <c r="AA14" i="28"/>
  <c r="Z14" i="28"/>
  <c r="H14" i="28"/>
  <c r="D14" i="28"/>
  <c r="AB13" i="28"/>
  <c r="AA13" i="28"/>
  <c r="Z13" i="28"/>
  <c r="H13" i="28"/>
  <c r="D13" i="28"/>
  <c r="AB12" i="28"/>
  <c r="AA12" i="28"/>
  <c r="Z12" i="28"/>
  <c r="H12" i="28"/>
  <c r="D12" i="28"/>
  <c r="AB11" i="28"/>
  <c r="AA11" i="28"/>
  <c r="Z11" i="28"/>
  <c r="H11" i="28"/>
  <c r="D11" i="28"/>
  <c r="AB10" i="28"/>
  <c r="AA10" i="28"/>
  <c r="Z10" i="28"/>
  <c r="H10" i="28"/>
  <c r="D10" i="28"/>
  <c r="AB9" i="28"/>
  <c r="AA9" i="28"/>
  <c r="Z9" i="28"/>
  <c r="H9" i="28"/>
  <c r="D9" i="28"/>
  <c r="AB8" i="28"/>
  <c r="AA8" i="28"/>
  <c r="Z8" i="28"/>
  <c r="H8" i="28"/>
  <c r="D8" i="28"/>
  <c r="AB7" i="28"/>
  <c r="AA7" i="28"/>
  <c r="Z7" i="28"/>
  <c r="H7" i="28"/>
  <c r="D7" i="28"/>
  <c r="O6" i="28"/>
  <c r="N3" i="28"/>
  <c r="N7" i="28" s="1"/>
  <c r="D2" i="28"/>
  <c r="AH34" i="19"/>
  <c r="AA34" i="19"/>
  <c r="AH33" i="19"/>
  <c r="AA33" i="19"/>
  <c r="AH32" i="19"/>
  <c r="AA32" i="19"/>
  <c r="AH31" i="19"/>
  <c r="AA31" i="19"/>
  <c r="AH30" i="19"/>
  <c r="AA30" i="19"/>
  <c r="AH29" i="19"/>
  <c r="AA29" i="19"/>
  <c r="AH28" i="19"/>
  <c r="AA28" i="19"/>
  <c r="AH27" i="19"/>
  <c r="AA27" i="19"/>
  <c r="AH26" i="19"/>
  <c r="AA26" i="19"/>
  <c r="AH25" i="19"/>
  <c r="AA25" i="19"/>
  <c r="AH24" i="19"/>
  <c r="AA24" i="19"/>
  <c r="AH23" i="19"/>
  <c r="AA23" i="19"/>
  <c r="AH22" i="19"/>
  <c r="AA22" i="19"/>
  <c r="AH21" i="19"/>
  <c r="AA21" i="19"/>
  <c r="AH20" i="19"/>
  <c r="AA20" i="19"/>
  <c r="AH19" i="19"/>
  <c r="AA19" i="19"/>
  <c r="AH18" i="19"/>
  <c r="AA18" i="19"/>
  <c r="AH17" i="19"/>
  <c r="AA17" i="19"/>
  <c r="AH16" i="19"/>
  <c r="AA16" i="19"/>
  <c r="AH15" i="19"/>
  <c r="AA15" i="19"/>
  <c r="AH14" i="19"/>
  <c r="AA14" i="19"/>
  <c r="AH13" i="19"/>
  <c r="AA13" i="19"/>
  <c r="AH12" i="19"/>
  <c r="AA12" i="19"/>
  <c r="AH11" i="19"/>
  <c r="AA11" i="19"/>
  <c r="AH10" i="19"/>
  <c r="AA10" i="19"/>
  <c r="AH9" i="19"/>
  <c r="AA9" i="19"/>
  <c r="AH8" i="19"/>
  <c r="AA8" i="19"/>
  <c r="AH7" i="19"/>
  <c r="AA7" i="19"/>
  <c r="AA36" i="19"/>
  <c r="H20" i="13"/>
  <c r="D20" i="13"/>
  <c r="H17" i="13"/>
  <c r="D17" i="13"/>
  <c r="H12" i="13"/>
  <c r="D12" i="13"/>
  <c r="H21" i="13"/>
  <c r="D21" i="13"/>
  <c r="H18" i="13"/>
  <c r="D18" i="13"/>
  <c r="H22" i="13"/>
  <c r="D22" i="13"/>
  <c r="H14" i="13"/>
  <c r="D14" i="13"/>
  <c r="H9" i="13"/>
  <c r="D9" i="13"/>
  <c r="H19" i="13"/>
  <c r="D19" i="13"/>
  <c r="H7" i="13"/>
  <c r="D7" i="13"/>
  <c r="H10" i="13"/>
  <c r="D10" i="13"/>
  <c r="H11" i="13"/>
  <c r="D11" i="13"/>
  <c r="H16" i="13"/>
  <c r="D16" i="13"/>
  <c r="H15" i="13"/>
  <c r="D15" i="13"/>
  <c r="D8" i="13"/>
  <c r="H13" i="13"/>
  <c r="D13" i="13"/>
  <c r="N3" i="27"/>
  <c r="D12" i="27"/>
  <c r="H22" i="25"/>
  <c r="K22" i="25" s="1"/>
  <c r="D21" i="25"/>
  <c r="D22" i="25"/>
  <c r="H16" i="25"/>
  <c r="K16" i="25" s="1"/>
  <c r="H25" i="23"/>
  <c r="K25" i="23" s="1"/>
  <c r="H26" i="23"/>
  <c r="H27" i="23"/>
  <c r="N27" i="23" s="1"/>
  <c r="K27" i="19"/>
  <c r="K16" i="19"/>
  <c r="K24" i="19"/>
  <c r="K25" i="19"/>
  <c r="K17" i="19"/>
  <c r="D36" i="19"/>
  <c r="D35" i="19"/>
  <c r="D34" i="19"/>
  <c r="D30" i="19"/>
  <c r="D16" i="19"/>
  <c r="D24" i="19"/>
  <c r="D25" i="19"/>
  <c r="D17" i="19"/>
  <c r="U32" i="19"/>
  <c r="R32" i="19"/>
  <c r="U31" i="19"/>
  <c r="R31" i="19"/>
  <c r="U28" i="19"/>
  <c r="R28" i="19"/>
  <c r="D9" i="24"/>
  <c r="D18" i="24"/>
  <c r="D12" i="24"/>
  <c r="D14" i="24"/>
  <c r="D22" i="24"/>
  <c r="D23" i="24"/>
  <c r="D25" i="24"/>
  <c r="D24" i="24"/>
  <c r="D26" i="24"/>
  <c r="H22" i="24"/>
  <c r="H23" i="24"/>
  <c r="H25" i="24"/>
  <c r="H24" i="24"/>
  <c r="H26" i="24"/>
  <c r="H28" i="24"/>
  <c r="H27" i="24"/>
  <c r="H29" i="24"/>
  <c r="H30" i="24"/>
  <c r="H31" i="24"/>
  <c r="D10" i="24"/>
  <c r="D13" i="24"/>
  <c r="D17" i="24"/>
  <c r="D8" i="24"/>
  <c r="D19" i="24"/>
  <c r="D20" i="24"/>
  <c r="D15" i="24"/>
  <c r="D21" i="24"/>
  <c r="AA31" i="24"/>
  <c r="AB31" i="24"/>
  <c r="AC31" i="24"/>
  <c r="AA27" i="24"/>
  <c r="AB27" i="24"/>
  <c r="AC27" i="24"/>
  <c r="AA28" i="24"/>
  <c r="AB28" i="24"/>
  <c r="AC28" i="24"/>
  <c r="AA29" i="24"/>
  <c r="AB29" i="24"/>
  <c r="AC29" i="24"/>
  <c r="AA30" i="24"/>
  <c r="AB30" i="24"/>
  <c r="AC30" i="24"/>
  <c r="K26" i="19"/>
  <c r="K13" i="19"/>
  <c r="K8" i="19"/>
  <c r="H19" i="23"/>
  <c r="D11" i="23"/>
  <c r="H11" i="23"/>
  <c r="D20" i="23"/>
  <c r="H20" i="23"/>
  <c r="H13" i="23"/>
  <c r="D14" i="23"/>
  <c r="H14" i="23"/>
  <c r="D12" i="23"/>
  <c r="H12" i="23"/>
  <c r="D23" i="23"/>
  <c r="H23" i="23"/>
  <c r="K23" i="23" s="1"/>
  <c r="H24" i="23"/>
  <c r="D25" i="23"/>
  <c r="B5" i="20"/>
  <c r="K23" i="19"/>
  <c r="K21" i="19"/>
  <c r="K22" i="19"/>
  <c r="K19" i="19"/>
  <c r="K15" i="19"/>
  <c r="K12" i="19"/>
  <c r="K18" i="19"/>
  <c r="K11" i="19"/>
  <c r="J37" i="19"/>
  <c r="AB31" i="27"/>
  <c r="AA31" i="27"/>
  <c r="Z31" i="27"/>
  <c r="H31" i="27"/>
  <c r="K31" i="27" s="1"/>
  <c r="D31" i="27"/>
  <c r="AB30" i="27"/>
  <c r="AA30" i="27"/>
  <c r="Z30" i="27"/>
  <c r="D30" i="27"/>
  <c r="AB29" i="27"/>
  <c r="AA29" i="27"/>
  <c r="Z29" i="27"/>
  <c r="D29" i="27"/>
  <c r="AB28" i="27"/>
  <c r="AA28" i="27"/>
  <c r="Z28" i="27"/>
  <c r="D28" i="27"/>
  <c r="AB27" i="27"/>
  <c r="AA27" i="27"/>
  <c r="Z27" i="27"/>
  <c r="H27" i="27"/>
  <c r="D27" i="27"/>
  <c r="AB26" i="27"/>
  <c r="AA26" i="27"/>
  <c r="Z26" i="27"/>
  <c r="H26" i="27"/>
  <c r="D26" i="27"/>
  <c r="AB25" i="27"/>
  <c r="AA25" i="27"/>
  <c r="Z25" i="27"/>
  <c r="D25" i="27"/>
  <c r="AB24" i="27"/>
  <c r="AA24" i="27"/>
  <c r="Z24" i="27"/>
  <c r="AB23" i="27"/>
  <c r="AA23" i="27"/>
  <c r="Z23" i="27"/>
  <c r="D23" i="27"/>
  <c r="AB22" i="27"/>
  <c r="AA22" i="27"/>
  <c r="Z22" i="27"/>
  <c r="O22" i="27" s="1"/>
  <c r="H12" i="27"/>
  <c r="AB21" i="27"/>
  <c r="AA21" i="27"/>
  <c r="Z21" i="27"/>
  <c r="O21" i="27" s="1"/>
  <c r="D21" i="27"/>
  <c r="AB20" i="27"/>
  <c r="AA20" i="27"/>
  <c r="Z20" i="27"/>
  <c r="H7" i="27"/>
  <c r="N7" i="27" s="1"/>
  <c r="D7" i="27"/>
  <c r="AB19" i="27"/>
  <c r="AA19" i="27"/>
  <c r="Z19" i="27"/>
  <c r="O19" i="27" s="1"/>
  <c r="D22" i="27"/>
  <c r="AB18" i="27"/>
  <c r="AA18" i="27"/>
  <c r="Z18" i="27"/>
  <c r="H11" i="27"/>
  <c r="D11" i="27"/>
  <c r="AB17" i="27"/>
  <c r="AA17" i="27"/>
  <c r="Z17" i="27"/>
  <c r="H19" i="27"/>
  <c r="N19" i="27" s="1"/>
  <c r="D19" i="27"/>
  <c r="AB16" i="27"/>
  <c r="AA16" i="27"/>
  <c r="Z16" i="27"/>
  <c r="O16" i="27" s="1"/>
  <c r="H15" i="27"/>
  <c r="D15" i="27"/>
  <c r="AB15" i="27"/>
  <c r="AA15" i="27"/>
  <c r="Z15" i="27"/>
  <c r="O15" i="27"/>
  <c r="H13" i="27"/>
  <c r="D13" i="27"/>
  <c r="AB14" i="27"/>
  <c r="AA14" i="27"/>
  <c r="Z14" i="27"/>
  <c r="O14" i="27" s="1"/>
  <c r="H17" i="27"/>
  <c r="D17" i="27"/>
  <c r="AB13" i="27"/>
  <c r="AA13" i="27"/>
  <c r="Z13" i="27"/>
  <c r="H20" i="27"/>
  <c r="D20" i="27"/>
  <c r="AB12" i="27"/>
  <c r="AA12" i="27"/>
  <c r="Z12" i="27"/>
  <c r="O12" i="27" s="1"/>
  <c r="H18" i="27"/>
  <c r="K18" i="27" s="1"/>
  <c r="D18" i="27"/>
  <c r="AB11" i="27"/>
  <c r="AA11" i="27"/>
  <c r="Z11" i="27"/>
  <c r="O11" i="27" s="1"/>
  <c r="H8" i="27"/>
  <c r="D8" i="27"/>
  <c r="AB10" i="27"/>
  <c r="AA10" i="27"/>
  <c r="Z10" i="27"/>
  <c r="O10" i="27" s="1"/>
  <c r="H9" i="27"/>
  <c r="N8" i="27" s="1"/>
  <c r="D9" i="27"/>
  <c r="AB9" i="27"/>
  <c r="AA9" i="27"/>
  <c r="Z9" i="27"/>
  <c r="H14" i="27"/>
  <c r="K14" i="27" s="1"/>
  <c r="D14" i="27"/>
  <c r="AB8" i="27"/>
  <c r="AA8" i="27"/>
  <c r="Z8" i="27"/>
  <c r="O8" i="27" s="1"/>
  <c r="H10" i="27"/>
  <c r="D10" i="27"/>
  <c r="AB7" i="27"/>
  <c r="AA7" i="27"/>
  <c r="Z7" i="27"/>
  <c r="O7" i="27"/>
  <c r="H16" i="27"/>
  <c r="D16" i="27"/>
  <c r="D2" i="27"/>
  <c r="AB31" i="26"/>
  <c r="AA31" i="26"/>
  <c r="Z31" i="26"/>
  <c r="H31" i="26"/>
  <c r="D31" i="26"/>
  <c r="AB30" i="26"/>
  <c r="AA30" i="26"/>
  <c r="Z30" i="26"/>
  <c r="D30" i="26"/>
  <c r="AB29" i="26"/>
  <c r="AA29" i="26"/>
  <c r="Z29" i="26"/>
  <c r="D29" i="26"/>
  <c r="AB28" i="26"/>
  <c r="AA28" i="26"/>
  <c r="Z28" i="26"/>
  <c r="D28" i="26"/>
  <c r="AB27" i="26"/>
  <c r="AA27" i="26"/>
  <c r="Z27" i="26"/>
  <c r="H27" i="26"/>
  <c r="D27" i="26"/>
  <c r="AB26" i="26"/>
  <c r="AA26" i="26"/>
  <c r="Z26" i="26"/>
  <c r="H26" i="26"/>
  <c r="D26" i="26"/>
  <c r="AB25" i="26"/>
  <c r="AA25" i="26"/>
  <c r="Z25" i="26"/>
  <c r="D25" i="26"/>
  <c r="AB24" i="26"/>
  <c r="AA24" i="26"/>
  <c r="Z24" i="26"/>
  <c r="AB23" i="26"/>
  <c r="AA23" i="26"/>
  <c r="Z23" i="26"/>
  <c r="AB22" i="26"/>
  <c r="AA22" i="26"/>
  <c r="Z22" i="26"/>
  <c r="AB21" i="26"/>
  <c r="AA21" i="26"/>
  <c r="Z21" i="26"/>
  <c r="AB20" i="26"/>
  <c r="AA20" i="26"/>
  <c r="Z20" i="26"/>
  <c r="AB19" i="26"/>
  <c r="AA19" i="26"/>
  <c r="Z19" i="26"/>
  <c r="AB18" i="26"/>
  <c r="AA18" i="26"/>
  <c r="Z18" i="26"/>
  <c r="D17" i="26"/>
  <c r="AB17" i="26"/>
  <c r="AA17" i="26"/>
  <c r="Z17" i="26"/>
  <c r="H15" i="26"/>
  <c r="D15" i="26"/>
  <c r="AB16" i="26"/>
  <c r="AA16" i="26"/>
  <c r="Z16" i="26"/>
  <c r="H12" i="26"/>
  <c r="D12" i="26"/>
  <c r="AB15" i="26"/>
  <c r="AA15" i="26"/>
  <c r="Z15" i="26"/>
  <c r="D9" i="26"/>
  <c r="AB14" i="26"/>
  <c r="AA14" i="26"/>
  <c r="Z14" i="26"/>
  <c r="D16" i="26"/>
  <c r="AB13" i="26"/>
  <c r="AA13" i="26"/>
  <c r="Z13" i="26"/>
  <c r="H7" i="26"/>
  <c r="D7" i="26"/>
  <c r="AB12" i="26"/>
  <c r="AA12" i="26"/>
  <c r="Z12" i="26"/>
  <c r="H8" i="26"/>
  <c r="D8" i="26"/>
  <c r="AB11" i="26"/>
  <c r="AA11" i="26"/>
  <c r="Z11" i="26"/>
  <c r="H10" i="26"/>
  <c r="D10" i="26"/>
  <c r="AB10" i="26"/>
  <c r="AA10" i="26"/>
  <c r="Z10" i="26"/>
  <c r="H14" i="26"/>
  <c r="D14" i="26"/>
  <c r="AB9" i="26"/>
  <c r="AA9" i="26"/>
  <c r="Z9" i="26"/>
  <c r="H18" i="26"/>
  <c r="D18" i="26"/>
  <c r="AB8" i="26"/>
  <c r="AA8" i="26"/>
  <c r="Z8" i="26"/>
  <c r="H11" i="26"/>
  <c r="D11" i="26"/>
  <c r="AB7" i="26"/>
  <c r="AA7" i="26"/>
  <c r="Z7" i="26"/>
  <c r="H13" i="26"/>
  <c r="D13" i="26"/>
  <c r="N3" i="26"/>
  <c r="D2" i="26"/>
  <c r="AC31" i="25"/>
  <c r="AB31" i="25"/>
  <c r="AA31" i="25"/>
  <c r="H31" i="25"/>
  <c r="K31" i="25" s="1"/>
  <c r="D31" i="25"/>
  <c r="AC30" i="25"/>
  <c r="AB30" i="25"/>
  <c r="AA30" i="25"/>
  <c r="D30" i="25"/>
  <c r="AC29" i="25"/>
  <c r="AB29" i="25"/>
  <c r="AA29" i="25"/>
  <c r="D29" i="25"/>
  <c r="AC28" i="25"/>
  <c r="AB28" i="25"/>
  <c r="AA28" i="25"/>
  <c r="D28" i="25"/>
  <c r="AC27" i="25"/>
  <c r="AB27" i="25"/>
  <c r="AA27" i="25"/>
  <c r="H27" i="25"/>
  <c r="N27" i="25"/>
  <c r="D27" i="25"/>
  <c r="AC26" i="25"/>
  <c r="AB26" i="25"/>
  <c r="AA26" i="25"/>
  <c r="H26" i="25"/>
  <c r="K26" i="25" s="1"/>
  <c r="N26" i="25"/>
  <c r="D26" i="25"/>
  <c r="AC25" i="25"/>
  <c r="AB25" i="25"/>
  <c r="AA25" i="25"/>
  <c r="D25" i="25"/>
  <c r="AC24" i="25"/>
  <c r="AB24" i="25"/>
  <c r="AA24" i="25"/>
  <c r="AC23" i="25"/>
  <c r="AB23" i="25"/>
  <c r="AA23" i="25"/>
  <c r="AC22" i="25"/>
  <c r="AB22" i="25"/>
  <c r="AA22" i="25"/>
  <c r="H21" i="25"/>
  <c r="K21" i="25" s="1"/>
  <c r="AC21" i="25"/>
  <c r="AB21" i="25"/>
  <c r="AA21" i="25"/>
  <c r="D16" i="25"/>
  <c r="AC20" i="25"/>
  <c r="AB20" i="25"/>
  <c r="AA20" i="25"/>
  <c r="H11" i="25"/>
  <c r="K11" i="25" s="1"/>
  <c r="D11" i="25"/>
  <c r="AC19" i="25"/>
  <c r="AB19" i="25"/>
  <c r="AA19" i="25"/>
  <c r="AC18" i="25"/>
  <c r="AB18" i="25"/>
  <c r="AA18" i="25"/>
  <c r="H13" i="25"/>
  <c r="K13" i="25" s="1"/>
  <c r="D13" i="25"/>
  <c r="AC17" i="25"/>
  <c r="AB17" i="25"/>
  <c r="AA17" i="25"/>
  <c r="AC16" i="25"/>
  <c r="AB16" i="25"/>
  <c r="AA16" i="25"/>
  <c r="H23" i="25"/>
  <c r="K23" i="25" s="1"/>
  <c r="D23" i="25"/>
  <c r="AC15" i="25"/>
  <c r="AB15" i="25"/>
  <c r="AA15" i="25"/>
  <c r="H17" i="25"/>
  <c r="K17" i="25" s="1"/>
  <c r="N16" i="25"/>
  <c r="D17" i="25"/>
  <c r="AC14" i="25"/>
  <c r="AB14" i="25"/>
  <c r="AA14" i="25"/>
  <c r="D18" i="25"/>
  <c r="AC13" i="25"/>
  <c r="AB13" i="25"/>
  <c r="AA13" i="25"/>
  <c r="H15" i="25"/>
  <c r="K15" i="25" s="1"/>
  <c r="N15" i="25"/>
  <c r="D15" i="25"/>
  <c r="AC12" i="25"/>
  <c r="AB12" i="25"/>
  <c r="AA12" i="25"/>
  <c r="D12" i="25"/>
  <c r="AC11" i="25"/>
  <c r="AB11" i="25"/>
  <c r="AA11" i="25"/>
  <c r="H10" i="25"/>
  <c r="D10" i="25"/>
  <c r="AC10" i="25"/>
  <c r="AB10" i="25"/>
  <c r="AA10" i="25"/>
  <c r="H14" i="25"/>
  <c r="K14" i="25" s="1"/>
  <c r="N14" i="25"/>
  <c r="D14" i="25"/>
  <c r="AC9" i="25"/>
  <c r="AB9" i="25"/>
  <c r="AA9" i="25"/>
  <c r="H7" i="25"/>
  <c r="D7" i="25"/>
  <c r="AC8" i="25"/>
  <c r="AB8" i="25"/>
  <c r="AA8" i="25"/>
  <c r="H8" i="25"/>
  <c r="K8" i="25" s="1"/>
  <c r="D8" i="25"/>
  <c r="AC7" i="25"/>
  <c r="AB7" i="25"/>
  <c r="AA7" i="25"/>
  <c r="H9" i="25"/>
  <c r="K9" i="25" s="1"/>
  <c r="D9" i="25"/>
  <c r="D2" i="25"/>
  <c r="AC26" i="24"/>
  <c r="AB26" i="24"/>
  <c r="AA26" i="24"/>
  <c r="AC25" i="24"/>
  <c r="AB25" i="24"/>
  <c r="AA25" i="24"/>
  <c r="AC24" i="24"/>
  <c r="AB24" i="24"/>
  <c r="AA24" i="24"/>
  <c r="AC23" i="24"/>
  <c r="AB23" i="24"/>
  <c r="AA23" i="24"/>
  <c r="AC22" i="24"/>
  <c r="AB22" i="24"/>
  <c r="AA22" i="24"/>
  <c r="AC21" i="24"/>
  <c r="AB21" i="24"/>
  <c r="O21" i="24" s="1"/>
  <c r="AA21" i="24"/>
  <c r="AC20" i="24"/>
  <c r="AB20" i="24"/>
  <c r="O20" i="24" s="1"/>
  <c r="AA20" i="24"/>
  <c r="AC19" i="24"/>
  <c r="AB19" i="24"/>
  <c r="O19" i="24" s="1"/>
  <c r="AA19" i="24"/>
  <c r="AC18" i="24"/>
  <c r="AB18" i="24"/>
  <c r="O18" i="24" s="1"/>
  <c r="AA18" i="24"/>
  <c r="AC17" i="24"/>
  <c r="AB17" i="24"/>
  <c r="O17" i="24" s="1"/>
  <c r="AA17" i="24"/>
  <c r="AC16" i="24"/>
  <c r="AB16" i="24"/>
  <c r="O16" i="24" s="1"/>
  <c r="AA16" i="24"/>
  <c r="AC15" i="24"/>
  <c r="AB15" i="24"/>
  <c r="O15" i="24" s="1"/>
  <c r="AA15" i="24"/>
  <c r="AC14" i="24"/>
  <c r="AB14" i="24"/>
  <c r="O14" i="24" s="1"/>
  <c r="AA14" i="24"/>
  <c r="AC13" i="24"/>
  <c r="AB13" i="24"/>
  <c r="O13" i="24" s="1"/>
  <c r="AA13" i="24"/>
  <c r="AC12" i="24"/>
  <c r="AB12" i="24"/>
  <c r="O12" i="24" s="1"/>
  <c r="AA12" i="24"/>
  <c r="AC11" i="24"/>
  <c r="AB11" i="24"/>
  <c r="O11" i="24" s="1"/>
  <c r="AA11" i="24"/>
  <c r="AC10" i="24"/>
  <c r="AB10" i="24"/>
  <c r="O10" i="24" s="1"/>
  <c r="AA10" i="24"/>
  <c r="AC9" i="24"/>
  <c r="AB9" i="24"/>
  <c r="O9" i="24" s="1"/>
  <c r="AA9" i="24"/>
  <c r="D16" i="24"/>
  <c r="AC8" i="24"/>
  <c r="AB8" i="24"/>
  <c r="O8" i="24" s="1"/>
  <c r="AA8" i="24"/>
  <c r="D11" i="24"/>
  <c r="AC7" i="24"/>
  <c r="AB7" i="24"/>
  <c r="O7" i="24" s="1"/>
  <c r="AA7" i="24"/>
  <c r="D7" i="24"/>
  <c r="D2" i="24"/>
  <c r="AC31" i="23"/>
  <c r="AB31" i="23"/>
  <c r="AA31" i="23"/>
  <c r="O31" i="23"/>
  <c r="H31" i="23"/>
  <c r="K31" i="23" s="1"/>
  <c r="D31" i="23"/>
  <c r="AC30" i="23"/>
  <c r="AB30" i="23"/>
  <c r="AA30" i="23"/>
  <c r="D30" i="23"/>
  <c r="AC29" i="23"/>
  <c r="AB29" i="23"/>
  <c r="AA29" i="23"/>
  <c r="D29" i="23"/>
  <c r="AC28" i="23"/>
  <c r="AB28" i="23"/>
  <c r="AA28" i="23"/>
  <c r="AC27" i="23"/>
  <c r="AB27" i="23"/>
  <c r="AA27" i="23"/>
  <c r="D27" i="23"/>
  <c r="AC26" i="23"/>
  <c r="AB26" i="23"/>
  <c r="AA26" i="23"/>
  <c r="D26" i="23"/>
  <c r="AC25" i="23"/>
  <c r="AB25" i="23"/>
  <c r="AA25" i="23"/>
  <c r="AC24" i="23"/>
  <c r="AB24" i="23"/>
  <c r="AA24" i="23"/>
  <c r="AC23" i="23"/>
  <c r="AB23" i="23"/>
  <c r="AA23" i="23"/>
  <c r="AC22" i="23"/>
  <c r="AB22" i="23"/>
  <c r="AA22" i="23"/>
  <c r="AC21" i="23"/>
  <c r="AB21" i="23"/>
  <c r="AA21" i="23"/>
  <c r="AC20" i="23"/>
  <c r="AB20" i="23"/>
  <c r="AA20" i="23"/>
  <c r="AC19" i="23"/>
  <c r="AB19" i="23"/>
  <c r="AA19" i="23"/>
  <c r="AC18" i="23"/>
  <c r="AB18" i="23"/>
  <c r="AA18" i="23"/>
  <c r="AC17" i="23"/>
  <c r="AB17" i="23"/>
  <c r="AA17" i="23"/>
  <c r="AC16" i="23"/>
  <c r="AB16" i="23"/>
  <c r="AA16" i="23"/>
  <c r="H9" i="23"/>
  <c r="N12" i="23" s="1"/>
  <c r="D9" i="23"/>
  <c r="AC15" i="23"/>
  <c r="AB15" i="23"/>
  <c r="AA15" i="23"/>
  <c r="H18" i="23"/>
  <c r="D18" i="23"/>
  <c r="AC14" i="23"/>
  <c r="AB14" i="23"/>
  <c r="AA14" i="23"/>
  <c r="H15" i="23"/>
  <c r="D15" i="23"/>
  <c r="AC13" i="23"/>
  <c r="AB13" i="23"/>
  <c r="AA13" i="23"/>
  <c r="H21" i="23"/>
  <c r="D21" i="23"/>
  <c r="AC12" i="23"/>
  <c r="AB12" i="23"/>
  <c r="AA12" i="23"/>
  <c r="H7" i="23"/>
  <c r="N7" i="23" s="1"/>
  <c r="D7" i="23"/>
  <c r="AC11" i="23"/>
  <c r="AB11" i="23"/>
  <c r="AA11" i="23"/>
  <c r="H22" i="23"/>
  <c r="D22" i="23"/>
  <c r="AC10" i="23"/>
  <c r="AB10" i="23"/>
  <c r="AA10" i="23"/>
  <c r="H10" i="23"/>
  <c r="D10" i="23"/>
  <c r="AC9" i="23"/>
  <c r="AB9" i="23"/>
  <c r="AA9" i="23"/>
  <c r="D19" i="23"/>
  <c r="AC8" i="23"/>
  <c r="AB8" i="23"/>
  <c r="AA8" i="23"/>
  <c r="H17" i="23"/>
  <c r="N8" i="23" s="1"/>
  <c r="D17" i="23"/>
  <c r="AC7" i="23"/>
  <c r="AB7" i="23"/>
  <c r="AA7" i="23"/>
  <c r="H16" i="23"/>
  <c r="N16" i="23" s="1"/>
  <c r="D16" i="23"/>
  <c r="D2" i="23"/>
  <c r="O6" i="13"/>
  <c r="N3" i="13"/>
  <c r="AF37" i="19"/>
  <c r="AE37" i="19"/>
  <c r="AD37" i="19"/>
  <c r="AC37" i="19"/>
  <c r="AB37" i="19"/>
  <c r="U8" i="19"/>
  <c r="U19" i="19"/>
  <c r="U18" i="19"/>
  <c r="U29" i="19"/>
  <c r="U17" i="19"/>
  <c r="U13" i="19"/>
  <c r="U15" i="19"/>
  <c r="U12" i="19"/>
  <c r="U9" i="19"/>
  <c r="U7" i="19"/>
  <c r="U11" i="19"/>
  <c r="U14" i="19"/>
  <c r="U22" i="19"/>
  <c r="U21" i="19"/>
  <c r="U20" i="19"/>
  <c r="U30" i="19"/>
  <c r="U26" i="19"/>
  <c r="U16" i="19"/>
  <c r="U25" i="19"/>
  <c r="U23" i="19"/>
  <c r="U27" i="19"/>
  <c r="U33" i="19"/>
  <c r="U10" i="19"/>
  <c r="D23" i="13"/>
  <c r="R33" i="19"/>
  <c r="R27" i="19"/>
  <c r="R23" i="19"/>
  <c r="R25" i="19"/>
  <c r="R16" i="19"/>
  <c r="R29" i="19"/>
  <c r="R26" i="19"/>
  <c r="R30" i="19"/>
  <c r="R19" i="19"/>
  <c r="R17" i="19"/>
  <c r="R20" i="19"/>
  <c r="R15" i="19"/>
  <c r="R18" i="19"/>
  <c r="R12" i="19"/>
  <c r="R21" i="19"/>
  <c r="R22" i="19"/>
  <c r="R14" i="19"/>
  <c r="R11" i="19"/>
  <c r="R7" i="19"/>
  <c r="R13" i="19"/>
  <c r="R8" i="19"/>
  <c r="R9" i="19"/>
  <c r="R10" i="19"/>
  <c r="H31" i="13"/>
  <c r="H27" i="13"/>
  <c r="K27" i="13"/>
  <c r="AJ10" i="2"/>
  <c r="P12" i="20" s="1"/>
  <c r="N5" i="19"/>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c r="AI7" i="2"/>
  <c r="H4" i="20" s="1"/>
  <c r="AI8" i="2"/>
  <c r="J4" i="20"/>
  <c r="AI9" i="2"/>
  <c r="L4" i="20" s="1"/>
  <c r="AI10" i="2"/>
  <c r="B19" i="20"/>
  <c r="AI11" i="2"/>
  <c r="D19" i="20" s="1"/>
  <c r="AI12" i="2"/>
  <c r="AI13" i="2"/>
  <c r="F19" i="20" s="1"/>
  <c r="AI14" i="2"/>
  <c r="H19" i="20"/>
  <c r="AI15" i="2"/>
  <c r="J19" i="20" s="1"/>
  <c r="AI16" i="2"/>
  <c r="L19" i="20"/>
  <c r="AI4" i="2"/>
  <c r="B4" i="20" s="1"/>
  <c r="G37" i="19"/>
  <c r="R40" i="19"/>
  <c r="R39" i="19"/>
  <c r="I37" i="19"/>
  <c r="L20" i="20"/>
  <c r="J20" i="20"/>
  <c r="H20" i="20"/>
  <c r="F20" i="20"/>
  <c r="D20" i="20"/>
  <c r="B20" i="20"/>
  <c r="J5" i="20"/>
  <c r="H5" i="20"/>
  <c r="F5" i="20"/>
  <c r="D5" i="20"/>
  <c r="D18" i="19"/>
  <c r="D22" i="19"/>
  <c r="D12" i="19"/>
  <c r="D19" i="19"/>
  <c r="D32" i="19"/>
  <c r="D33" i="19"/>
  <c r="D10" i="19"/>
  <c r="D11" i="19"/>
  <c r="D13" i="19"/>
  <c r="D8" i="19"/>
  <c r="D27" i="19"/>
  <c r="D23" i="19"/>
  <c r="D15" i="19"/>
  <c r="D9" i="19"/>
  <c r="D21" i="19"/>
  <c r="D7" i="19"/>
  <c r="D28" i="19"/>
  <c r="D31" i="19"/>
  <c r="D26" i="19"/>
  <c r="D20" i="19"/>
  <c r="AB31" i="13"/>
  <c r="AA31" i="13"/>
  <c r="Z31" i="13"/>
  <c r="D31" i="13"/>
  <c r="AB30" i="13"/>
  <c r="AA30" i="13"/>
  <c r="Z30" i="13"/>
  <c r="D30" i="13"/>
  <c r="AB29" i="13"/>
  <c r="AA29" i="13"/>
  <c r="Z29" i="13"/>
  <c r="D29" i="13"/>
  <c r="AB28" i="13"/>
  <c r="AA28" i="13"/>
  <c r="Z28" i="13"/>
  <c r="D28" i="13"/>
  <c r="AB27" i="13"/>
  <c r="AA27" i="13"/>
  <c r="Z27" i="13"/>
  <c r="D27" i="13"/>
  <c r="AB26" i="13"/>
  <c r="AA26" i="13"/>
  <c r="Z26" i="13"/>
  <c r="H26" i="13"/>
  <c r="K26" i="13" s="1"/>
  <c r="N26" i="13"/>
  <c r="D26" i="13"/>
  <c r="AB25" i="13"/>
  <c r="AA25" i="13"/>
  <c r="Z25" i="13"/>
  <c r="D25" i="13"/>
  <c r="AB24" i="13"/>
  <c r="AA24" i="13"/>
  <c r="Z24" i="13"/>
  <c r="AB23" i="13"/>
  <c r="AA23" i="13"/>
  <c r="Z23" i="13"/>
  <c r="AB22" i="13"/>
  <c r="AA22" i="13"/>
  <c r="Z22" i="13"/>
  <c r="O22" i="13"/>
  <c r="AB21" i="13"/>
  <c r="AA21" i="13"/>
  <c r="Z21" i="13"/>
  <c r="AB20" i="13"/>
  <c r="AA20" i="13"/>
  <c r="Z20" i="13"/>
  <c r="AB19" i="13"/>
  <c r="AA19" i="13"/>
  <c r="Z19" i="13"/>
  <c r="AB18" i="13"/>
  <c r="AA18" i="13"/>
  <c r="Z18" i="13"/>
  <c r="AB17" i="13"/>
  <c r="AA17" i="13"/>
  <c r="Z17" i="13"/>
  <c r="O17" i="13"/>
  <c r="AB16" i="13"/>
  <c r="AA16" i="13"/>
  <c r="Z16" i="13"/>
  <c r="AB15" i="13"/>
  <c r="AA15" i="13"/>
  <c r="Z15" i="13"/>
  <c r="AB14" i="13"/>
  <c r="AA14" i="13"/>
  <c r="Z14" i="13"/>
  <c r="AB13" i="13"/>
  <c r="AA13" i="13"/>
  <c r="Z13" i="13"/>
  <c r="AB12" i="13"/>
  <c r="AA12" i="13"/>
  <c r="Z12" i="13"/>
  <c r="AB11" i="13"/>
  <c r="AA11" i="13"/>
  <c r="Z11" i="13"/>
  <c r="AB10" i="13"/>
  <c r="AA10" i="13"/>
  <c r="Z10" i="13"/>
  <c r="AB9" i="13"/>
  <c r="AA9" i="13"/>
  <c r="Z9" i="13"/>
  <c r="AB8" i="13"/>
  <c r="AA8" i="13"/>
  <c r="Z8" i="13"/>
  <c r="AB7" i="13"/>
  <c r="AA7" i="13"/>
  <c r="Z7" i="13"/>
  <c r="D2" i="13"/>
  <c r="H37" i="19"/>
  <c r="K9" i="19"/>
  <c r="N22" i="25"/>
  <c r="N11" i="25"/>
  <c r="N21" i="23"/>
  <c r="K13" i="13"/>
  <c r="O20" i="27"/>
  <c r="O26" i="27"/>
  <c r="O18" i="27"/>
  <c r="N24" i="23"/>
  <c r="N23" i="23"/>
  <c r="N31" i="23"/>
  <c r="K27" i="23"/>
  <c r="O31" i="28"/>
  <c r="N31" i="25"/>
  <c r="N17" i="25"/>
  <c r="O31" i="26"/>
  <c r="O17" i="27"/>
  <c r="O13" i="27"/>
  <c r="O9" i="27"/>
  <c r="L5" i="20"/>
  <c r="N13" i="28"/>
  <c r="N10" i="28"/>
  <c r="N27" i="24"/>
  <c r="N31" i="26"/>
  <c r="O31" i="25"/>
  <c r="N26" i="26"/>
  <c r="N31" i="27"/>
  <c r="N26" i="27"/>
  <c r="O31" i="27"/>
  <c r="N20" i="27"/>
  <c r="N12" i="27"/>
  <c r="K27" i="27"/>
  <c r="N11" i="27"/>
  <c r="K27" i="26"/>
  <c r="N10" i="27"/>
  <c r="N15" i="27"/>
  <c r="O26" i="25"/>
  <c r="N13" i="27"/>
  <c r="N14" i="27"/>
  <c r="N22" i="24"/>
  <c r="N27" i="27"/>
  <c r="N12" i="28"/>
  <c r="N26" i="24"/>
  <c r="N28" i="24"/>
  <c r="N25" i="24"/>
  <c r="N11" i="28"/>
  <c r="N8" i="28"/>
  <c r="N16" i="28"/>
  <c r="K27" i="28"/>
  <c r="N9" i="28"/>
  <c r="N23" i="24"/>
  <c r="N27" i="28"/>
  <c r="N14" i="28"/>
  <c r="N15" i="28"/>
  <c r="N31" i="28"/>
  <c r="N30" i="24"/>
  <c r="N24" i="24"/>
  <c r="N8" i="13"/>
  <c r="N20" i="13"/>
  <c r="N14" i="13"/>
  <c r="O8" i="13"/>
  <c r="O10" i="13"/>
  <c r="N11" i="13"/>
  <c r="N21" i="13"/>
  <c r="N9" i="13"/>
  <c r="O20" i="13"/>
  <c r="N18" i="13"/>
  <c r="N16" i="13"/>
  <c r="K19" i="13"/>
  <c r="N13" i="13"/>
  <c r="K23" i="13"/>
  <c r="L23" i="13" s="1"/>
  <c r="N19" i="13"/>
  <c r="N17" i="13"/>
  <c r="N15" i="13"/>
  <c r="N22" i="13"/>
  <c r="K20" i="13"/>
  <c r="K16" i="13"/>
  <c r="L16" i="13"/>
  <c r="K12" i="13"/>
  <c r="L12" i="13" s="1"/>
  <c r="K9" i="13"/>
  <c r="K7" i="13"/>
  <c r="K15" i="13"/>
  <c r="N12" i="13"/>
  <c r="K11" i="13"/>
  <c r="N7" i="13"/>
  <c r="N23" i="25"/>
  <c r="N13" i="25"/>
  <c r="N21" i="25"/>
  <c r="N29" i="24"/>
  <c r="K26" i="23"/>
  <c r="N26" i="23"/>
  <c r="O19" i="13"/>
  <c r="O21" i="13"/>
  <c r="O9" i="13"/>
  <c r="O11" i="13"/>
  <c r="O14" i="13"/>
  <c r="N25" i="23"/>
  <c r="K18" i="13"/>
  <c r="O26" i="13"/>
  <c r="O15" i="13"/>
  <c r="O7" i="13"/>
  <c r="O18" i="13"/>
  <c r="O16" i="13"/>
  <c r="N9" i="25"/>
  <c r="O31" i="13"/>
  <c r="O13" i="13"/>
  <c r="O12" i="13"/>
  <c r="K27" i="25"/>
  <c r="N8" i="25"/>
  <c r="N27" i="26"/>
  <c r="K26" i="26"/>
  <c r="N16" i="27"/>
  <c r="N18" i="27"/>
  <c r="N10" i="13"/>
  <c r="N17" i="24"/>
  <c r="N15" i="24"/>
  <c r="N16" i="24"/>
  <c r="N8" i="24"/>
  <c r="N19" i="24"/>
  <c r="N12" i="25"/>
  <c r="M11" i="13"/>
  <c r="N27" i="13"/>
  <c r="L26" i="13"/>
  <c r="L11" i="13"/>
  <c r="M26" i="13"/>
  <c r="L19" i="13"/>
  <c r="M13" i="13"/>
  <c r="L13" i="13"/>
  <c r="M16" i="13"/>
  <c r="M7" i="13"/>
  <c r="M9" i="13"/>
  <c r="M27" i="13"/>
  <c r="M20" i="13"/>
  <c r="L9" i="13"/>
  <c r="L7" i="13"/>
  <c r="L18" i="13"/>
  <c r="L15" i="13"/>
  <c r="M18" i="13"/>
  <c r="M15" i="13"/>
  <c r="N9" i="27" l="1"/>
  <c r="E7" i="27"/>
  <c r="I8" i="27"/>
  <c r="K8" i="27" s="1"/>
  <c r="K10" i="27"/>
  <c r="I7" i="27"/>
  <c r="I11" i="27"/>
  <c r="K11" i="27" s="1"/>
  <c r="E10" i="27"/>
  <c r="I13" i="27"/>
  <c r="K13" i="27" s="1"/>
  <c r="I17" i="27"/>
  <c r="K19" i="27"/>
  <c r="N17" i="27"/>
  <c r="E13" i="24"/>
  <c r="N13" i="24"/>
  <c r="I15" i="24"/>
  <c r="E15" i="24"/>
  <c r="I11" i="24"/>
  <c r="E16" i="24"/>
  <c r="E11" i="24"/>
  <c r="E14" i="24"/>
  <c r="I9" i="24"/>
  <c r="K9" i="24" s="1"/>
  <c r="E10" i="24"/>
  <c r="K8" i="28"/>
  <c r="K12" i="28"/>
  <c r="K16" i="28"/>
  <c r="N11" i="24"/>
  <c r="M12" i="13"/>
  <c r="M23" i="13"/>
  <c r="K9" i="28"/>
  <c r="K13" i="28"/>
  <c r="K31" i="28"/>
  <c r="M19" i="13"/>
  <c r="K16" i="27"/>
  <c r="K9" i="27"/>
  <c r="K20" i="27"/>
  <c r="K15" i="27"/>
  <c r="K7" i="27"/>
  <c r="K12" i="27"/>
  <c r="K26" i="27"/>
  <c r="K10" i="28"/>
  <c r="K14" i="28"/>
  <c r="L20" i="13"/>
  <c r="L27" i="13"/>
  <c r="K18" i="26"/>
  <c r="K7" i="26"/>
  <c r="K17" i="27"/>
  <c r="K7" i="28"/>
  <c r="K11" i="28"/>
  <c r="K15" i="28"/>
  <c r="E12" i="24"/>
  <c r="I14" i="24"/>
  <c r="K14" i="24" s="1"/>
  <c r="E8" i="24"/>
  <c r="E9" i="24"/>
  <c r="I17" i="24"/>
  <c r="K17" i="24" s="1"/>
  <c r="I12" i="24"/>
  <c r="K12" i="24" s="1"/>
  <c r="I10" i="24"/>
  <c r="K10" i="24" s="1"/>
  <c r="I13" i="24"/>
  <c r="K13" i="24" s="1"/>
  <c r="N10" i="25"/>
  <c r="K10" i="25"/>
  <c r="K30" i="24"/>
  <c r="K26" i="24"/>
  <c r="K22" i="24"/>
  <c r="K10" i="13"/>
  <c r="K14" i="13"/>
  <c r="K16" i="26"/>
  <c r="K16" i="24"/>
  <c r="K20" i="24"/>
  <c r="K20" i="26"/>
  <c r="K31" i="13"/>
  <c r="N7" i="25"/>
  <c r="K7" i="25"/>
  <c r="K13" i="26"/>
  <c r="K14" i="26"/>
  <c r="K29" i="24"/>
  <c r="K24" i="24"/>
  <c r="K11" i="24"/>
  <c r="K15" i="24"/>
  <c r="K17" i="26"/>
  <c r="N23" i="13"/>
  <c r="N31" i="13"/>
  <c r="K8" i="13"/>
  <c r="K10" i="26"/>
  <c r="K12" i="26"/>
  <c r="K31" i="26"/>
  <c r="K27" i="24"/>
  <c r="K25" i="24"/>
  <c r="K22" i="13"/>
  <c r="K21" i="13"/>
  <c r="K17" i="13"/>
  <c r="K19" i="24"/>
  <c r="K22" i="26"/>
  <c r="O23" i="13"/>
  <c r="N7" i="24"/>
  <c r="N9" i="24"/>
  <c r="N31" i="24"/>
  <c r="K21" i="24"/>
  <c r="K18" i="24"/>
  <c r="K8" i="24"/>
  <c r="K23" i="26"/>
  <c r="K19" i="26"/>
  <c r="K11" i="26"/>
  <c r="K8" i="26"/>
  <c r="K15" i="26"/>
  <c r="K31" i="24"/>
  <c r="K28" i="24"/>
  <c r="K23" i="24"/>
  <c r="K9" i="26"/>
  <c r="K21" i="26"/>
  <c r="K24" i="23"/>
  <c r="I9" i="23"/>
  <c r="E9" i="23"/>
  <c r="N18" i="23"/>
  <c r="N22" i="23"/>
  <c r="N11" i="23"/>
  <c r="N15" i="23"/>
  <c r="I7" i="23"/>
  <c r="I10" i="23"/>
  <c r="I20" i="23"/>
  <c r="N20" i="23"/>
  <c r="N19" i="23"/>
  <c r="I14" i="23"/>
  <c r="I15" i="23"/>
  <c r="I16" i="23"/>
  <c r="E12" i="23"/>
  <c r="E15" i="23"/>
  <c r="N17" i="23"/>
  <c r="N13" i="23"/>
  <c r="N14" i="23"/>
  <c r="I21" i="23"/>
  <c r="E22" i="23"/>
  <c r="I22" i="23"/>
  <c r="I8" i="23"/>
  <c r="E16" i="23"/>
  <c r="N9" i="23"/>
  <c r="E19" i="23"/>
  <c r="E13" i="23"/>
  <c r="N10" i="23"/>
  <c r="I18" i="23"/>
  <c r="I11" i="23"/>
  <c r="I13" i="23"/>
  <c r="E7" i="23"/>
  <c r="E11" i="23"/>
  <c r="E18" i="23"/>
  <c r="E20" i="23"/>
  <c r="E14" i="23"/>
  <c r="I19" i="23"/>
  <c r="I12" i="23"/>
  <c r="E8" i="23"/>
  <c r="L22" i="27" l="1"/>
  <c r="M22" i="27"/>
  <c r="L21" i="27"/>
  <c r="M21" i="27"/>
  <c r="M19" i="27"/>
  <c r="M15" i="27"/>
  <c r="L15" i="27"/>
  <c r="M15" i="28"/>
  <c r="L15" i="28"/>
  <c r="L9" i="27"/>
  <c r="M9" i="27"/>
  <c r="L14" i="27"/>
  <c r="M14" i="27"/>
  <c r="M8" i="27"/>
  <c r="L8" i="27"/>
  <c r="M13" i="28"/>
  <c r="L13" i="28"/>
  <c r="L7" i="26"/>
  <c r="M27" i="26"/>
  <c r="M26" i="26"/>
  <c r="L27" i="26"/>
  <c r="L26" i="26"/>
  <c r="M7" i="26"/>
  <c r="M11" i="27"/>
  <c r="M18" i="27"/>
  <c r="M7" i="27"/>
  <c r="M10" i="27"/>
  <c r="L31" i="27"/>
  <c r="L27" i="27"/>
  <c r="L12" i="27"/>
  <c r="L18" i="27"/>
  <c r="M17" i="27"/>
  <c r="L10" i="27"/>
  <c r="M12" i="27"/>
  <c r="L7" i="27"/>
  <c r="M31" i="27"/>
  <c r="M16" i="27"/>
  <c r="L17" i="27"/>
  <c r="M27" i="27"/>
  <c r="L16" i="27"/>
  <c r="L11" i="27"/>
  <c r="L13" i="27"/>
  <c r="M13" i="27"/>
  <c r="M9" i="28"/>
  <c r="L9" i="28"/>
  <c r="M16" i="28"/>
  <c r="L16" i="28"/>
  <c r="L11" i="28"/>
  <c r="M11" i="28"/>
  <c r="L14" i="28"/>
  <c r="M14" i="28"/>
  <c r="L19" i="27"/>
  <c r="M7" i="28"/>
  <c r="L7" i="28"/>
  <c r="M27" i="28"/>
  <c r="L27" i="28"/>
  <c r="M18" i="26"/>
  <c r="L18" i="26"/>
  <c r="M10" i="28"/>
  <c r="L10" i="28"/>
  <c r="M12" i="28"/>
  <c r="L12" i="28"/>
  <c r="L26" i="27"/>
  <c r="M26" i="27"/>
  <c r="L20" i="27"/>
  <c r="M20" i="27"/>
  <c r="L31" i="28"/>
  <c r="M31" i="28"/>
  <c r="L8" i="28"/>
  <c r="M8" i="28"/>
  <c r="L21" i="26"/>
  <c r="M21" i="26"/>
  <c r="L23" i="24"/>
  <c r="M23" i="24"/>
  <c r="M8" i="26"/>
  <c r="L8" i="26"/>
  <c r="L9" i="24"/>
  <c r="M9" i="24"/>
  <c r="L22" i="26"/>
  <c r="M22" i="26"/>
  <c r="L17" i="13"/>
  <c r="M17" i="13"/>
  <c r="M27" i="24"/>
  <c r="L27" i="24"/>
  <c r="L8" i="13"/>
  <c r="M8" i="13"/>
  <c r="M15" i="24"/>
  <c r="L15" i="24"/>
  <c r="M14" i="26"/>
  <c r="L14" i="26"/>
  <c r="M31" i="13"/>
  <c r="L31" i="13"/>
  <c r="L10" i="24"/>
  <c r="M10" i="24"/>
  <c r="M10" i="13"/>
  <c r="L10" i="13"/>
  <c r="L10" i="25"/>
  <c r="M10" i="25"/>
  <c r="M19" i="24"/>
  <c r="L19" i="24"/>
  <c r="M28" i="24"/>
  <c r="L28" i="24"/>
  <c r="L11" i="26"/>
  <c r="M11" i="26"/>
  <c r="L13" i="24"/>
  <c r="M13" i="24"/>
  <c r="M20" i="24"/>
  <c r="L20" i="24"/>
  <c r="M21" i="13"/>
  <c r="L21" i="13"/>
  <c r="M31" i="26"/>
  <c r="L31" i="26"/>
  <c r="M7" i="24"/>
  <c r="L7" i="24"/>
  <c r="M13" i="26"/>
  <c r="L13" i="26"/>
  <c r="M20" i="26"/>
  <c r="L20" i="26"/>
  <c r="L8" i="24"/>
  <c r="M8" i="24"/>
  <c r="M22" i="24"/>
  <c r="L22" i="24"/>
  <c r="L11" i="24"/>
  <c r="M11" i="24"/>
  <c r="L31" i="24"/>
  <c r="M31" i="24"/>
  <c r="M19" i="26"/>
  <c r="L19" i="26"/>
  <c r="L17" i="24"/>
  <c r="M17" i="24"/>
  <c r="L14" i="24"/>
  <c r="M14" i="24"/>
  <c r="L22" i="13"/>
  <c r="M22" i="13"/>
  <c r="L12" i="26"/>
  <c r="M12" i="26"/>
  <c r="M24" i="24"/>
  <c r="L24" i="24"/>
  <c r="L7" i="25"/>
  <c r="M14" i="25"/>
  <c r="M22" i="25"/>
  <c r="M12" i="25"/>
  <c r="M15" i="25"/>
  <c r="M26" i="25"/>
  <c r="M16" i="25"/>
  <c r="L31" i="25"/>
  <c r="L27" i="25"/>
  <c r="L13" i="25"/>
  <c r="L15" i="25"/>
  <c r="L26" i="25"/>
  <c r="M8" i="25"/>
  <c r="M23" i="25"/>
  <c r="L17" i="25"/>
  <c r="M7" i="25"/>
  <c r="M21" i="25"/>
  <c r="M17" i="25"/>
  <c r="L23" i="25"/>
  <c r="L9" i="25"/>
  <c r="L8" i="25"/>
  <c r="L22" i="25"/>
  <c r="M31" i="25"/>
  <c r="M13" i="25"/>
  <c r="L11" i="25"/>
  <c r="L14" i="25"/>
  <c r="M11" i="25"/>
  <c r="L12" i="25"/>
  <c r="L21" i="25"/>
  <c r="L16" i="25"/>
  <c r="M9" i="25"/>
  <c r="M27" i="25"/>
  <c r="L18" i="24"/>
  <c r="M18" i="24"/>
  <c r="M16" i="26"/>
  <c r="L16" i="26"/>
  <c r="M26" i="24"/>
  <c r="L26" i="24"/>
  <c r="M9" i="26"/>
  <c r="L9" i="26"/>
  <c r="M15" i="26"/>
  <c r="L15" i="26"/>
  <c r="M23" i="26"/>
  <c r="L23" i="26"/>
  <c r="L21" i="24"/>
  <c r="M21" i="24"/>
  <c r="L12" i="24"/>
  <c r="M12" i="24"/>
  <c r="L25" i="24"/>
  <c r="M25" i="24"/>
  <c r="L10" i="26"/>
  <c r="M10" i="26"/>
  <c r="L17" i="26"/>
  <c r="M17" i="26"/>
  <c r="M29" i="24"/>
  <c r="L29" i="24"/>
  <c r="M16" i="24"/>
  <c r="L16" i="24"/>
  <c r="M14" i="13"/>
  <c r="L14" i="13"/>
  <c r="L30" i="24"/>
  <c r="M30" i="24"/>
  <c r="K12" i="23"/>
  <c r="K10" i="23"/>
  <c r="K14" i="23"/>
  <c r="K19" i="23"/>
  <c r="K20" i="23"/>
  <c r="K9" i="23"/>
  <c r="K17" i="23"/>
  <c r="K8" i="23"/>
  <c r="K18" i="23"/>
  <c r="K21" i="23"/>
  <c r="K11" i="23"/>
  <c r="K7" i="23"/>
  <c r="M14" i="23" s="1"/>
  <c r="K15" i="23"/>
  <c r="K16" i="23"/>
  <c r="K22" i="23"/>
  <c r="K13" i="23"/>
  <c r="M31" i="23" l="1"/>
  <c r="L15" i="23"/>
  <c r="M8" i="23"/>
  <c r="M22" i="23"/>
  <c r="M17" i="23"/>
  <c r="L16" i="23"/>
  <c r="M20" i="23"/>
  <c r="L14" i="23"/>
  <c r="M23" i="23"/>
  <c r="L24" i="23"/>
  <c r="L31" i="23"/>
  <c r="M21" i="23"/>
  <c r="L22" i="23"/>
  <c r="L11" i="23"/>
  <c r="L19" i="23"/>
  <c r="L26" i="23"/>
  <c r="M7" i="23"/>
  <c r="L7" i="23"/>
  <c r="L8" i="23"/>
  <c r="L27" i="23"/>
  <c r="M27" i="23"/>
  <c r="L17" i="23"/>
  <c r="M15" i="23"/>
  <c r="L25" i="23"/>
  <c r="L10" i="23"/>
  <c r="M10" i="23"/>
  <c r="M9" i="23"/>
  <c r="M16" i="23"/>
  <c r="M11" i="23"/>
  <c r="L9" i="23"/>
  <c r="M26" i="23"/>
  <c r="M12" i="23"/>
  <c r="L20" i="23"/>
  <c r="L12" i="23"/>
  <c r="M24" i="23"/>
  <c r="L23" i="23"/>
  <c r="L18" i="23"/>
  <c r="M19" i="23"/>
  <c r="M18" i="23"/>
  <c r="M25" i="23"/>
  <c r="L21" i="23"/>
  <c r="M13" i="23"/>
  <c r="L13" i="23"/>
</calcChain>
</file>

<file path=xl/sharedStrings.xml><?xml version="1.0" encoding="utf-8"?>
<sst xmlns="http://schemas.openxmlformats.org/spreadsheetml/2006/main" count="1083" uniqueCount="414">
  <si>
    <t>参加数</t>
  </si>
  <si>
    <t xml:space="preserve"> 艇 </t>
  </si>
  <si>
    <t>ＴＡのリスト（参照用）</t>
    <rPh sb="7" eb="10">
      <t>サンショウヨウ</t>
    </rPh>
    <phoneticPr fontId="5"/>
  </si>
  <si>
    <t>順位</t>
  </si>
  <si>
    <t>SAIL</t>
  </si>
  <si>
    <t>艇　　名</t>
  </si>
  <si>
    <t>R</t>
  </si>
  <si>
    <t>着順</t>
  </si>
  <si>
    <t>着時間</t>
  </si>
  <si>
    <t>ET</t>
  </si>
  <si>
    <t>TA</t>
    <phoneticPr fontId="5"/>
  </si>
  <si>
    <t>PN</t>
  </si>
  <si>
    <t>ＣＴ</t>
  </si>
  <si>
    <t>得点</t>
  </si>
  <si>
    <t>NO.</t>
  </si>
  <si>
    <t xml:space="preserve">m </t>
  </si>
  <si>
    <t>H：M：S</t>
  </si>
  <si>
    <t xml:space="preserve">S </t>
  </si>
  <si>
    <t xml:space="preserve">% </t>
  </si>
  <si>
    <t xml:space="preserve">Kt </t>
  </si>
  <si>
    <t>Ⅰ</t>
    <phoneticPr fontId="5"/>
  </si>
  <si>
    <t>Ⅲ</t>
    <phoneticPr fontId="5"/>
  </si>
  <si>
    <t>Ⅱ</t>
    <phoneticPr fontId="5"/>
  </si>
  <si>
    <t>各艇データ</t>
    <rPh sb="0" eb="1">
      <t>カク</t>
    </rPh>
    <rPh sb="1" eb="2">
      <t>テイ</t>
    </rPh>
    <phoneticPr fontId="5"/>
  </si>
  <si>
    <t>SAIL No.</t>
    <phoneticPr fontId="5"/>
  </si>
  <si>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</si>
  <si>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</si>
  <si>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</si>
  <si>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</si>
  <si>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</si>
  <si>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</si>
  <si>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</si>
  <si>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</si>
  <si>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</si>
  <si>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</si>
  <si>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</si>
  <si>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</si>
  <si>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</si>
  <si>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</si>
  <si>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</si>
  <si>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</si>
  <si>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</si>
  <si>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</si>
  <si>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</si>
  <si>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</si>
  <si>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</si>
  <si>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</si>
  <si>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3"/>
  </si>
  <si>
    <t>初島</t>
    <rPh sb="0" eb="2">
      <t>ハツシマ</t>
    </rPh>
    <phoneticPr fontId="5"/>
  </si>
  <si>
    <t>Ａ</t>
    <phoneticPr fontId="3"/>
  </si>
  <si>
    <t>Ｅ</t>
    <phoneticPr fontId="3"/>
  </si>
  <si>
    <t>Ｆ</t>
    <phoneticPr fontId="3"/>
  </si>
  <si>
    <t>Ｄ</t>
    <phoneticPr fontId="3"/>
  </si>
  <si>
    <t>コース</t>
    <phoneticPr fontId="3"/>
  </si>
  <si>
    <t>月</t>
    <rPh sb="0" eb="1">
      <t>ツキ</t>
    </rPh>
    <phoneticPr fontId="3"/>
  </si>
  <si>
    <t>スタート</t>
    <phoneticPr fontId="3"/>
  </si>
  <si>
    <t xml:space="preserve"> (暫定) </t>
  </si>
  <si>
    <t>レース番号</t>
    <rPh sb="3" eb="5">
      <t>バンゴウ</t>
    </rPh>
    <phoneticPr fontId="3"/>
  </si>
  <si>
    <t>暫定版</t>
    <rPh sb="0" eb="2">
      <t>ザンテイ</t>
    </rPh>
    <rPh sb="2" eb="3">
      <t>ハン</t>
    </rPh>
    <phoneticPr fontId="3"/>
  </si>
  <si>
    <r>
      <rPr>
        <b/>
        <sz val="11"/>
        <rFont val="ＭＳ 明朝"/>
        <family val="1"/>
        <charset val="128"/>
      </rPr>
      <t>ﾄｯﾌﾟ</t>
    </r>
    <r>
      <rPr>
        <b/>
        <sz val="8"/>
        <rFont val="ＭＳ 明朝"/>
        <family val="1"/>
        <charset val="128"/>
      </rPr>
      <t>との</t>
    </r>
    <r>
      <rPr>
        <b/>
        <sz val="11"/>
        <rFont val="ＭＳ 明朝"/>
        <family val="1"/>
        <charset val="128"/>
      </rPr>
      <t>差</t>
    </r>
    <phoneticPr fontId="5"/>
  </si>
  <si>
    <r>
      <rPr>
        <b/>
        <sz val="11"/>
        <rFont val="ＭＳ 明朝"/>
        <family val="1"/>
        <charset val="128"/>
      </rPr>
      <t>ﾄｯﾌ</t>
    </r>
    <r>
      <rPr>
        <b/>
        <sz val="10"/>
        <rFont val="ＭＳ 明朝"/>
        <family val="1"/>
        <charset val="128"/>
      </rPr>
      <t>ﾟ</t>
    </r>
    <r>
      <rPr>
        <b/>
        <sz val="8"/>
        <rFont val="ＭＳ 明朝"/>
        <family val="1"/>
        <charset val="128"/>
      </rPr>
      <t>との</t>
    </r>
    <r>
      <rPr>
        <b/>
        <sz val="11"/>
        <rFont val="ＭＳ 明朝"/>
        <family val="1"/>
        <charset val="128"/>
      </rPr>
      <t>差</t>
    </r>
    <phoneticPr fontId="5"/>
  </si>
  <si>
    <t>開催年</t>
    <rPh sb="0" eb="2">
      <t>カイサイ</t>
    </rPh>
    <rPh sb="2" eb="3">
      <t>ネン</t>
    </rPh>
    <phoneticPr fontId="3"/>
  </si>
  <si>
    <t>年</t>
    <rPh sb="0" eb="1">
      <t>ネン</t>
    </rPh>
    <phoneticPr fontId="3"/>
  </si>
  <si>
    <t>開催月</t>
    <rPh sb="0" eb="2">
      <t>カイサイ</t>
    </rPh>
    <rPh sb="2" eb="3">
      <t>ツキ</t>
    </rPh>
    <phoneticPr fontId="3"/>
  </si>
  <si>
    <t>レース番号</t>
    <rPh sb="3" eb="5">
      <t>バンゴウ</t>
    </rPh>
    <phoneticPr fontId="3"/>
  </si>
  <si>
    <r>
      <rPr>
        <sz val="12"/>
        <rFont val="ＭＳ 明朝"/>
        <family val="1"/>
        <charset val="128"/>
      </rPr>
      <t xml:space="preserve"> CT=ET-TA×D</t>
    </r>
    <r>
      <rPr>
        <sz val="11"/>
        <rFont val="ＭＳ 明朝"/>
        <family val="1"/>
        <charset val="128"/>
      </rPr>
      <t xml:space="preserve">
 </t>
    </r>
    <r>
      <rPr>
        <sz val="10"/>
        <rFont val="ＭＳ 明朝"/>
        <family val="1"/>
        <charset val="128"/>
      </rPr>
      <t>CT:修正時間(S)   ET:所要時間(S)
 TA:ｱﾛｰﾜﾝｽ(S/NM)</t>
    </r>
    <r>
      <rPr>
        <sz val="10"/>
        <color indexed="10"/>
        <rFont val="ＭＳ 明朝"/>
        <family val="1"/>
        <charset val="128"/>
      </rPr>
      <t xml:space="preserve">  </t>
    </r>
    <r>
      <rPr>
        <sz val="10"/>
        <rFont val="ＭＳ 明朝"/>
        <family val="1"/>
        <charset val="128"/>
      </rPr>
      <t>D :ﾚｰｽ距離(NM)</t>
    </r>
    <phoneticPr fontId="5"/>
  </si>
  <si>
    <r>
      <rPr>
        <sz val="12"/>
        <rFont val="ＭＳ 明朝"/>
        <family val="1"/>
        <charset val="128"/>
      </rPr>
      <t xml:space="preserve"> 得点=20(N＋1‐J)/N</t>
    </r>
    <r>
      <rPr>
        <sz val="11"/>
        <rFont val="ＭＳ 明朝"/>
        <family val="1"/>
        <charset val="128"/>
      </rPr>
      <t xml:space="preserve">
</t>
    </r>
    <r>
      <rPr>
        <sz val="10"/>
        <rFont val="ＭＳ 明朝"/>
        <family val="1"/>
        <charset val="128"/>
      </rPr>
      <t xml:space="preserve"> N:参加艇数　 J:順位　
 DコースおよびＦコースは上記の1.5倍,DNS,DNF等は1点,DSQは0点</t>
    </r>
    <r>
      <rPr>
        <sz val="11"/>
        <rFont val="ＭＳ 明朝"/>
        <family val="1"/>
        <charset val="128"/>
      </rPr>
      <t xml:space="preserve">
 </t>
    </r>
    <r>
      <rPr>
        <sz val="12"/>
        <rFont val="ＭＳ 明朝"/>
        <family val="1"/>
        <charset val="128"/>
      </rPr>
      <t xml:space="preserve">初島レースの得点
      =30(N-J)/(N-1)+10
 </t>
    </r>
    <r>
      <rPr>
        <sz val="10"/>
        <rFont val="ＭＳ 明朝"/>
        <family val="1"/>
        <charset val="128"/>
      </rPr>
      <t>月例の2倍,最下位艇10点,DNF5点</t>
    </r>
    <rPh sb="78" eb="80">
      <t>トクテン</t>
    </rPh>
    <phoneticPr fontId="5"/>
  </si>
  <si>
    <t>熱海</t>
    <rPh sb="0" eb="2">
      <t>アタミ</t>
    </rPh>
    <phoneticPr fontId="5"/>
  </si>
  <si>
    <t>レース名</t>
    <rPh sb="3" eb="4">
      <t>メイ</t>
    </rPh>
    <phoneticPr fontId="3"/>
  </si>
  <si>
    <t>小網代フリートレース</t>
    <rPh sb="0" eb="1">
      <t>コ</t>
    </rPh>
    <rPh sb="1" eb="3">
      <t>アジロ</t>
    </rPh>
    <phoneticPr fontId="3"/>
  </si>
  <si>
    <t>熱海ランデブーレース</t>
    <rPh sb="0" eb="2">
      <t>アタミ</t>
    </rPh>
    <phoneticPr fontId="3"/>
  </si>
  <si>
    <t>ＴＡ</t>
    <phoneticPr fontId="3"/>
  </si>
  <si>
    <t>ＴＡ</t>
    <phoneticPr fontId="3"/>
  </si>
  <si>
    <t>Ⅰ</t>
    <phoneticPr fontId="3"/>
  </si>
  <si>
    <t>Ⅱ</t>
    <phoneticPr fontId="3"/>
  </si>
  <si>
    <t>Ⅲ</t>
    <phoneticPr fontId="3"/>
  </si>
  <si>
    <t>記  事</t>
    <phoneticPr fontId="3"/>
  </si>
  <si>
    <t>艇速</t>
    <rPh sb="0" eb="1">
      <t>テイ</t>
    </rPh>
    <rPh sb="1" eb="2">
      <t>ソク</t>
    </rPh>
    <phoneticPr fontId="3"/>
  </si>
  <si>
    <t>時刻</t>
    <rPh sb="0" eb="2">
      <t>ジコク</t>
    </rPh>
    <phoneticPr fontId="3"/>
  </si>
  <si>
    <t>コース・距離</t>
    <rPh sb="4" eb="6">
      <t>キョリ</t>
    </rPh>
    <phoneticPr fontId="3"/>
  </si>
  <si>
    <t>Ｅ</t>
  </si>
  <si>
    <t>距離(NM)</t>
    <rPh sb="0" eb="2">
      <t>キョリ</t>
    </rPh>
    <phoneticPr fontId="3"/>
  </si>
  <si>
    <t>得点（参照用）</t>
    <rPh sb="0" eb="2">
      <t>トクテン</t>
    </rPh>
    <rPh sb="3" eb="6">
      <t>サンショウヨウ</t>
    </rPh>
    <phoneticPr fontId="3"/>
  </si>
  <si>
    <t>得点</t>
    <rPh sb="0" eb="2">
      <t>トクテン</t>
    </rPh>
    <phoneticPr fontId="3"/>
  </si>
  <si>
    <t>MAX=20</t>
    <phoneticPr fontId="3"/>
  </si>
  <si>
    <t>MAX=30</t>
    <phoneticPr fontId="3"/>
  </si>
  <si>
    <t>MAX=40</t>
    <phoneticPr fontId="3"/>
  </si>
  <si>
    <t>MAX=40</t>
    <phoneticPr fontId="3"/>
  </si>
  <si>
    <t>MAX=20</t>
    <phoneticPr fontId="3"/>
  </si>
  <si>
    <t>開催日</t>
    <rPh sb="0" eb="3">
      <t>カイサイビ</t>
    </rPh>
    <phoneticPr fontId="3"/>
  </si>
  <si>
    <t>距離</t>
    <rPh sb="0" eb="2">
      <t>キョリ</t>
    </rPh>
    <phoneticPr fontId="3"/>
  </si>
  <si>
    <t>Ｄ短縮</t>
    <rPh sb="1" eb="3">
      <t>タンシュク</t>
    </rPh>
    <phoneticPr fontId="3"/>
  </si>
  <si>
    <t xml:space="preserve"> (確定) </t>
    <rPh sb="2" eb="4">
      <t>カクテイ</t>
    </rPh>
    <phoneticPr fontId="3"/>
  </si>
  <si>
    <t>コース</t>
  </si>
  <si>
    <t/>
  </si>
  <si>
    <t>SAIL　No.</t>
  </si>
  <si>
    <t>艇　名</t>
  </si>
  <si>
    <t>得点計</t>
  </si>
  <si>
    <t>皆勤賞</t>
    <rPh sb="0" eb="3">
      <t>カイキンショウ</t>
    </rPh>
    <phoneticPr fontId="5"/>
  </si>
  <si>
    <t>参加賞</t>
    <rPh sb="0" eb="3">
      <t>サンカショウ</t>
    </rPh>
    <phoneticPr fontId="5"/>
  </si>
  <si>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</si>
  <si>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</si>
  <si>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</si>
  <si>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</si>
  <si>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</si>
  <si>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</si>
  <si>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</si>
  <si>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</si>
  <si>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</si>
  <si>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</si>
  <si>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</si>
  <si>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</si>
  <si>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</si>
  <si>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</si>
  <si>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</si>
  <si>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</si>
  <si>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</si>
  <si>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</si>
  <si>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</si>
  <si>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</si>
  <si>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</si>
  <si>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</si>
  <si>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</si>
  <si>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</si>
  <si>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</si>
  <si>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5"/>
  </si>
  <si>
    <t>レース委員会　野村政司</t>
    <rPh sb="3" eb="6">
      <t>イインカイ</t>
    </rPh>
    <rPh sb="7" eb="9">
      <t>ノムラ</t>
    </rPh>
    <rPh sb="9" eb="11">
      <t>セイジ</t>
    </rPh>
    <phoneticPr fontId="5"/>
  </si>
  <si>
    <t>　優 勝 盾　</t>
  </si>
  <si>
    <t>1</t>
    <phoneticPr fontId="5"/>
  </si>
  <si>
    <t>5</t>
    <phoneticPr fontId="5"/>
  </si>
  <si>
    <t>11</t>
    <phoneticPr fontId="5"/>
  </si>
  <si>
    <t>12</t>
    <phoneticPr fontId="5"/>
  </si>
  <si>
    <t>20</t>
    <phoneticPr fontId="5"/>
  </si>
  <si>
    <t>Cはコミッティ担当、Bはコミッティボート提供。</t>
    <phoneticPr fontId="5"/>
  </si>
  <si>
    <t xml:space="preserve">　皆 勤 賞    </t>
    <phoneticPr fontId="5"/>
  </si>
  <si>
    <t xml:space="preserve">　参 加 賞  </t>
    <phoneticPr fontId="5"/>
  </si>
  <si>
    <t>小網代フリートレース　コミッティポイント</t>
    <phoneticPr fontId="5"/>
  </si>
  <si>
    <t>担当者名</t>
    <rPh sb="0" eb="2">
      <t>タントウ</t>
    </rPh>
    <rPh sb="2" eb="3">
      <t>シャ</t>
    </rPh>
    <rPh sb="3" eb="4">
      <t>メイ</t>
    </rPh>
    <phoneticPr fontId="5"/>
  </si>
  <si>
    <t>敬称略</t>
    <rPh sb="0" eb="2">
      <t>ケイショウ</t>
    </rPh>
    <rPh sb="2" eb="3">
      <t>リャク</t>
    </rPh>
    <phoneticPr fontId="5"/>
  </si>
  <si>
    <t>本部艇</t>
    <rPh sb="0" eb="2">
      <t>ホンブ</t>
    </rPh>
    <rPh sb="2" eb="3">
      <t>テイ</t>
    </rPh>
    <phoneticPr fontId="5"/>
  </si>
  <si>
    <t>Kマーク担当</t>
    <rPh sb="4" eb="6">
      <t>タントウ</t>
    </rPh>
    <phoneticPr fontId="5"/>
  </si>
  <si>
    <t>26</t>
  </si>
  <si>
    <t>27</t>
  </si>
  <si>
    <t>28</t>
  </si>
  <si>
    <t>29</t>
  </si>
  <si>
    <t>30</t>
  </si>
  <si>
    <t>KFR開催</t>
    <rPh sb="3" eb="5">
      <t>カイサイ</t>
    </rPh>
    <phoneticPr fontId="5"/>
  </si>
  <si>
    <t>日程</t>
  </si>
  <si>
    <t>Aマーク担当</t>
  </si>
  <si>
    <t>スタート</t>
    <phoneticPr fontId="5"/>
  </si>
  <si>
    <t>ケロニア</t>
  </si>
  <si>
    <t>注２）</t>
  </si>
  <si>
    <t>熱海ランデブーレース　</t>
  </si>
  <si>
    <t>熱海Ｒ
順位</t>
    <rPh sb="0" eb="2">
      <t>アタミ</t>
    </rPh>
    <rPh sb="4" eb="6">
      <t>ジュンイ</t>
    </rPh>
    <phoneticPr fontId="3"/>
  </si>
  <si>
    <t>SYC合同</t>
    <rPh sb="3" eb="5">
      <t>ゴウドウ</t>
    </rPh>
    <phoneticPr fontId="3"/>
  </si>
  <si>
    <t>Ｄ</t>
  </si>
  <si>
    <t>K</t>
    <phoneticPr fontId="3"/>
  </si>
  <si>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</si>
  <si>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</si>
  <si>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</si>
  <si>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</si>
  <si>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</si>
  <si>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</si>
  <si>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</si>
  <si>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</si>
  <si>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</si>
  <si>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</si>
  <si>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</si>
  <si>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</si>
  <si>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</si>
  <si>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3"/>
  </si>
  <si>
    <t>Ⅰ</t>
  </si>
  <si>
    <t>上期</t>
    <rPh sb="0" eb="2">
      <t>カミキ</t>
    </rPh>
    <phoneticPr fontId="3"/>
  </si>
  <si>
    <t>後期</t>
    <rPh sb="0" eb="2">
      <t>コウキ</t>
    </rPh>
    <phoneticPr fontId="3"/>
  </si>
  <si>
    <t>得点計</t>
    <phoneticPr fontId="3"/>
  </si>
  <si>
    <t>年間得点計</t>
    <rPh sb="0" eb="2">
      <t>ネンカン</t>
    </rPh>
    <phoneticPr fontId="3"/>
  </si>
  <si>
    <t>＃494</t>
  </si>
  <si>
    <t>小網代ヨットクラブ レース委員会</t>
    <rPh sb="0" eb="1">
      <t>コ</t>
    </rPh>
    <rPh sb="1" eb="3">
      <t>アジロ</t>
    </rPh>
    <rPh sb="13" eb="16">
      <t>イインカイ</t>
    </rPh>
    <phoneticPr fontId="3"/>
  </si>
  <si>
    <t>実施日</t>
    <rPh sb="0" eb="2">
      <t>ジッシ</t>
    </rPh>
    <rPh sb="2" eb="3">
      <t>ビ</t>
    </rPh>
    <phoneticPr fontId="29"/>
  </si>
  <si>
    <t>本部艇</t>
    <rPh sb="0" eb="2">
      <t>ホンブ</t>
    </rPh>
    <rPh sb="2" eb="3">
      <t>テイ</t>
    </rPh>
    <phoneticPr fontId="3"/>
  </si>
  <si>
    <t>マーク担当</t>
    <rPh sb="3" eb="5">
      <t>タントウ</t>
    </rPh>
    <phoneticPr fontId="3"/>
  </si>
  <si>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</si>
  <si>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</si>
  <si>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</si>
  <si>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</si>
  <si>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</si>
  <si>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</si>
  <si>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</si>
  <si>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</si>
  <si>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</si>
  <si>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</si>
  <si>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</si>
  <si>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</si>
  <si>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風速：xxxノット
風向：　
天気：
◇ｺﾐｯﾃｨ：</t>
    <phoneticPr fontId="3"/>
  </si>
  <si>
    <t>風向：　</t>
    <phoneticPr fontId="3"/>
  </si>
  <si>
    <t>天気：</t>
    <phoneticPr fontId="3"/>
  </si>
  <si>
    <t>次回
2015年８月16日 
◇ｺﾐｯﾃｨ：くろしお</t>
    <phoneticPr fontId="3"/>
  </si>
  <si>
    <t>ｺﾐｯﾃｨ：</t>
    <phoneticPr fontId="3"/>
  </si>
  <si>
    <t>ｺﾐｯﾃｨ：</t>
    <phoneticPr fontId="3"/>
  </si>
  <si>
    <t>2月</t>
  </si>
  <si>
    <t>3月</t>
  </si>
  <si>
    <t>4月</t>
  </si>
  <si>
    <t>5月</t>
  </si>
  <si>
    <t>6月</t>
  </si>
  <si>
    <t>7月</t>
  </si>
  <si>
    <t>8月</t>
  </si>
  <si>
    <t>9月</t>
  </si>
  <si>
    <t>10月</t>
  </si>
  <si>
    <t>11月</t>
  </si>
  <si>
    <t>12月</t>
  </si>
  <si>
    <t>ｺｰｽ：</t>
    <phoneticPr fontId="3"/>
  </si>
  <si>
    <t>E</t>
    <phoneticPr fontId="3"/>
  </si>
  <si>
    <t>　ステンドグラス楯</t>
    <phoneticPr fontId="3"/>
  </si>
  <si>
    <t xml:space="preserve">　各月トップ賞  </t>
    <rPh sb="1" eb="2">
      <t>カク</t>
    </rPh>
    <rPh sb="2" eb="3">
      <t>ツキ</t>
    </rPh>
    <phoneticPr fontId="5"/>
  </si>
  <si>
    <t>（半期全回出場した艇）</t>
    <phoneticPr fontId="3"/>
  </si>
  <si>
    <t>（半期2回以上出場した艇）</t>
    <phoneticPr fontId="3"/>
  </si>
  <si>
    <t>小網代フリートレース成績（確定）</t>
    <rPh sb="10" eb="12">
      <t>セイセキ</t>
    </rPh>
    <rPh sb="13" eb="15">
      <t>カクテイ</t>
    </rPh>
    <phoneticPr fontId="5"/>
  </si>
  <si>
    <t>＃499</t>
  </si>
  <si>
    <t>＃500</t>
  </si>
  <si>
    <t>＃501</t>
  </si>
  <si>
    <t>＃502</t>
  </si>
  <si>
    <t>＃503</t>
  </si>
  <si>
    <t>＃504</t>
  </si>
  <si>
    <t>＃507</t>
  </si>
  <si>
    <t>Ｅ</t>
    <phoneticPr fontId="3"/>
  </si>
  <si>
    <t>C短縮</t>
    <rPh sb="1" eb="3">
      <t>タンシュク</t>
    </rPh>
    <phoneticPr fontId="3"/>
  </si>
  <si>
    <t>HAYATE</t>
  </si>
  <si>
    <t>SHARK X</t>
  </si>
  <si>
    <t>桜工</t>
  </si>
  <si>
    <t>ランカ</t>
  </si>
  <si>
    <t xml:space="preserve"> </t>
    <phoneticPr fontId="3"/>
  </si>
  <si>
    <t>皆勤賞</t>
    <rPh sb="0" eb="3">
      <t>カイキンショウ</t>
    </rPh>
    <phoneticPr fontId="3"/>
  </si>
  <si>
    <t>参加賞</t>
    <rPh sb="0" eb="3">
      <t>サンカショウ</t>
    </rPh>
    <phoneticPr fontId="3"/>
  </si>
  <si>
    <t>レース参加艇数</t>
    <rPh sb="3" eb="5">
      <t>サンカ</t>
    </rPh>
    <rPh sb="5" eb="6">
      <t>テイ</t>
    </rPh>
    <rPh sb="6" eb="7">
      <t>スウ</t>
    </rPh>
    <phoneticPr fontId="3"/>
  </si>
  <si>
    <t>Ｋ</t>
  </si>
  <si>
    <t>K</t>
    <phoneticPr fontId="3"/>
  </si>
  <si>
    <t>＃512</t>
  </si>
  <si>
    <t>＃513</t>
  </si>
  <si>
    <t>＃514</t>
  </si>
  <si>
    <t>＃515</t>
  </si>
  <si>
    <t>＃516</t>
  </si>
  <si>
    <t>＃517</t>
  </si>
  <si>
    <t>＃518</t>
  </si>
  <si>
    <t>＃519</t>
  </si>
  <si>
    <t>＃520</t>
  </si>
  <si>
    <t>＃521</t>
  </si>
  <si>
    <t>＃522</t>
  </si>
  <si>
    <t>＃523</t>
  </si>
  <si>
    <t>Ｆ</t>
  </si>
  <si>
    <t>2017年間総合</t>
    <rPh sb="4" eb="6">
      <t>ネンカン</t>
    </rPh>
    <rPh sb="6" eb="8">
      <t>ソウゴウ</t>
    </rPh>
    <phoneticPr fontId="5"/>
  </si>
  <si>
    <t>E(500記念)</t>
    <rPh sb="5" eb="7">
      <t>キネン</t>
    </rPh>
    <phoneticPr fontId="3"/>
  </si>
  <si>
    <t>2017年6月現在</t>
    <rPh sb="4" eb="5">
      <t>ネン</t>
    </rPh>
    <rPh sb="6" eb="7">
      <t>ガツ</t>
    </rPh>
    <rPh sb="7" eb="9">
      <t>ゲンザイ</t>
    </rPh>
    <phoneticPr fontId="5"/>
  </si>
  <si>
    <t>2017年度 前期</t>
    <rPh sb="7" eb="9">
      <t>ゼンキ</t>
    </rPh>
    <phoneticPr fontId="5"/>
  </si>
  <si>
    <t>Ｃ</t>
  </si>
  <si>
    <t>～  kt</t>
    <phoneticPr fontId="3"/>
  </si>
  <si>
    <t>艇　名</t>
    <rPh sb="0" eb="1">
      <t>テイ</t>
    </rPh>
    <rPh sb="2" eb="3">
      <t>ナ</t>
    </rPh>
    <phoneticPr fontId="3"/>
  </si>
  <si>
    <t>R（m）</t>
    <phoneticPr fontId="3"/>
  </si>
  <si>
    <t>TA Ⅰ</t>
    <phoneticPr fontId="3"/>
  </si>
  <si>
    <t>TA　Ⅱ</t>
    <phoneticPr fontId="3"/>
  </si>
  <si>
    <t>TA　Ⅲ</t>
    <phoneticPr fontId="3"/>
  </si>
  <si>
    <t>Miss Nippon Ⅷ</t>
  </si>
  <si>
    <t>EBB TIDE</t>
  </si>
  <si>
    <t>ｱﾚｷｻﾝﾄﾞﾗ</t>
  </si>
  <si>
    <t>ｲｴﾛｰﾏｼﾞｯｸ</t>
  </si>
  <si>
    <t>ﾌﾙｰﾄﾞﾘｽⅦ</t>
  </si>
  <si>
    <t>ﾌﾞﾙｰﾘﾎﾞﾝ</t>
  </si>
  <si>
    <t>ﾌｪﾆｯｸｽ</t>
  </si>
  <si>
    <t>ﾌﾟﾗｳﾄﾞﾒｱﾘｰ</t>
  </si>
  <si>
    <t>MAX=30</t>
    <phoneticPr fontId="3"/>
  </si>
  <si>
    <t>MAX=30</t>
    <phoneticPr fontId="49"/>
  </si>
  <si>
    <t>Ⅱ</t>
  </si>
  <si>
    <t>○</t>
    <phoneticPr fontId="3"/>
  </si>
  <si>
    <t xml:space="preserve"> 秒/ﾏｲﾙ</t>
  </si>
  <si>
    <t xml:space="preserve"> 秒/ﾏｲﾙ</t>
    <phoneticPr fontId="3"/>
  </si>
  <si>
    <t>RATING</t>
    <phoneticPr fontId="3"/>
  </si>
  <si>
    <t>晴れ</t>
    <rPh sb="0" eb="1">
      <t>ハ</t>
    </rPh>
    <phoneticPr fontId="3"/>
  </si>
  <si>
    <t xml:space="preserve">【レースコメント】  
【レース委員会より】
台風の波浪の影響により、熱海港に多数の艇が停泊できない状況となったため、中止としました。
</t>
    <rPh sb="46" eb="48">
      <t>テイハク</t>
    </rPh>
    <rPh sb="52" eb="54">
      <t>ジョウキョウ</t>
    </rPh>
    <rPh sb="61" eb="63">
      <t>チュウシ</t>
    </rPh>
    <phoneticPr fontId="3"/>
  </si>
  <si>
    <t>晴れ</t>
    <rPh sb="0" eb="1">
      <t>ハ</t>
    </rPh>
    <phoneticPr fontId="49"/>
  </si>
  <si>
    <t>小網代フリートレース年間成績（確定）</t>
    <rPh sb="10" eb="12">
      <t>ネンカン</t>
    </rPh>
    <rPh sb="12" eb="14">
      <t>セイセキ</t>
    </rPh>
    <rPh sb="15" eb="17">
      <t>カクテイ</t>
    </rPh>
    <phoneticPr fontId="5"/>
  </si>
  <si>
    <t>2018年</t>
    <rPh sb="4" eb="5">
      <t>ネン</t>
    </rPh>
    <phoneticPr fontId="3"/>
  </si>
  <si>
    <t>H</t>
  </si>
  <si>
    <t>H</t>
    <phoneticPr fontId="3"/>
  </si>
  <si>
    <t>J</t>
    <phoneticPr fontId="3"/>
  </si>
  <si>
    <t>K</t>
  </si>
  <si>
    <t>K</t>
    <phoneticPr fontId="3"/>
  </si>
  <si>
    <t>2018公示 帆走指示書より</t>
    <rPh sb="4" eb="6">
      <t>コウジ</t>
    </rPh>
    <rPh sb="7" eb="9">
      <t>ハンソウ</t>
    </rPh>
    <rPh sb="9" eb="12">
      <t>シジショ</t>
    </rPh>
    <phoneticPr fontId="3"/>
  </si>
  <si>
    <t>＃524</t>
  </si>
  <si>
    <t>＃525</t>
  </si>
  <si>
    <t>＃526</t>
  </si>
  <si>
    <t>＃527</t>
  </si>
  <si>
    <t>＃528</t>
  </si>
  <si>
    <t>＃529</t>
  </si>
  <si>
    <t>＃530</t>
  </si>
  <si>
    <t>＃531</t>
  </si>
  <si>
    <t>＃532</t>
  </si>
  <si>
    <t>＃533</t>
  </si>
  <si>
    <t>＃534</t>
  </si>
  <si>
    <t>＃535</t>
  </si>
  <si>
    <t>＃536</t>
  </si>
  <si>
    <t>E</t>
    <phoneticPr fontId="3"/>
  </si>
  <si>
    <t>H</t>
    <phoneticPr fontId="3"/>
  </si>
  <si>
    <t>E</t>
    <phoneticPr fontId="3"/>
  </si>
  <si>
    <t>初島</t>
    <rPh sb="0" eb="2">
      <t>ハツシマ</t>
    </rPh>
    <phoneticPr fontId="3"/>
  </si>
  <si>
    <t>EまたはD</t>
    <phoneticPr fontId="3"/>
  </si>
  <si>
    <t>Eまはた合同</t>
    <rPh sb="4" eb="6">
      <t>ゴウドウ</t>
    </rPh>
    <phoneticPr fontId="3"/>
  </si>
  <si>
    <t>JまたはH</t>
    <phoneticPr fontId="3"/>
  </si>
  <si>
    <t>熱海</t>
    <rPh sb="0" eb="2">
      <t>アタミ</t>
    </rPh>
    <phoneticPr fontId="3"/>
  </si>
  <si>
    <t>FまたはA</t>
    <phoneticPr fontId="3"/>
  </si>
  <si>
    <t>E</t>
    <phoneticPr fontId="3"/>
  </si>
  <si>
    <t>H</t>
    <phoneticPr fontId="3"/>
  </si>
  <si>
    <t>かまくら</t>
    <phoneticPr fontId="49"/>
  </si>
  <si>
    <t>アルファ</t>
    <phoneticPr fontId="49"/>
  </si>
  <si>
    <t>SPT</t>
    <phoneticPr fontId="3"/>
  </si>
  <si>
    <t>リミット</t>
    <phoneticPr fontId="3"/>
  </si>
  <si>
    <t>得点</t>
    <rPh sb="0" eb="2">
      <t>トクテン</t>
    </rPh>
    <phoneticPr fontId="3"/>
  </si>
  <si>
    <t>MAX=20</t>
    <phoneticPr fontId="3"/>
  </si>
  <si>
    <t>MAX=40</t>
    <phoneticPr fontId="49"/>
  </si>
  <si>
    <t>2018年度 前期</t>
    <rPh sb="7" eb="9">
      <t>ゼンキ</t>
    </rPh>
    <phoneticPr fontId="5"/>
  </si>
  <si>
    <t>北～東北東</t>
    <rPh sb="0" eb="1">
      <t>キタ</t>
    </rPh>
    <rPh sb="2" eb="5">
      <t>トウホクトウ</t>
    </rPh>
    <phoneticPr fontId="3"/>
  </si>
  <si>
    <t>衣笠</t>
    <rPh sb="0" eb="2">
      <t>キヌガサ</t>
    </rPh>
    <phoneticPr fontId="3"/>
  </si>
  <si>
    <t>飛車角</t>
    <rPh sb="0" eb="3">
      <t>ヒシャカク</t>
    </rPh>
    <phoneticPr fontId="3"/>
  </si>
  <si>
    <t>別途</t>
    <rPh sb="0" eb="2">
      <t>ベット</t>
    </rPh>
    <phoneticPr fontId="3"/>
  </si>
  <si>
    <t>波勝</t>
    <rPh sb="0" eb="2">
      <t>ハガチ</t>
    </rPh>
    <phoneticPr fontId="3"/>
  </si>
  <si>
    <t>未央</t>
    <rPh sb="0" eb="2">
      <t>ミオ</t>
    </rPh>
    <phoneticPr fontId="3"/>
  </si>
  <si>
    <t>ネプチューンXⅡ</t>
  </si>
  <si>
    <t>フェニックス</t>
  </si>
  <si>
    <t>サーモン4</t>
    <phoneticPr fontId="3"/>
  </si>
  <si>
    <t>ケース解消</t>
    <rPh sb="3" eb="5">
      <t>カイショウ</t>
    </rPh>
    <phoneticPr fontId="3"/>
  </si>
  <si>
    <t>平賀威</t>
    <rPh sb="0" eb="2">
      <t>ヒラガ</t>
    </rPh>
    <rPh sb="2" eb="3">
      <t>イ</t>
    </rPh>
    <phoneticPr fontId="3"/>
  </si>
  <si>
    <t>平賀三奈子</t>
    <rPh sb="0" eb="2">
      <t>ヒラガ</t>
    </rPh>
    <rPh sb="2" eb="5">
      <t>ミナコ</t>
    </rPh>
    <phoneticPr fontId="3"/>
  </si>
  <si>
    <t>飯島</t>
    <rPh sb="0" eb="2">
      <t>イイジマ</t>
    </rPh>
    <phoneticPr fontId="3"/>
  </si>
  <si>
    <t>かまくら</t>
    <phoneticPr fontId="3"/>
  </si>
  <si>
    <t>さがみ</t>
    <phoneticPr fontId="3"/>
  </si>
  <si>
    <t>4～10kt</t>
    <phoneticPr fontId="3"/>
  </si>
  <si>
    <t>武沢</t>
    <rPh sb="0" eb="2">
      <t>タケザワ</t>
    </rPh>
    <phoneticPr fontId="3"/>
  </si>
  <si>
    <t>都築</t>
    <rPh sb="0" eb="2">
      <t>ツヅキ</t>
    </rPh>
    <phoneticPr fontId="3"/>
  </si>
  <si>
    <t>GULL</t>
    <phoneticPr fontId="3"/>
  </si>
  <si>
    <t>2018年KFRコミッティー担当一覧</t>
    <rPh sb="4" eb="5">
      <t>ネン</t>
    </rPh>
    <rPh sb="14" eb="16">
      <t>タントウ</t>
    </rPh>
    <rPh sb="16" eb="18">
      <t>イチラン</t>
    </rPh>
    <phoneticPr fontId="3"/>
  </si>
  <si>
    <t>【レースコメント】  朝もやが煙る、1月は極寒のレースが多いが意外と暖かい、9:50にはレース参加全17艇がレース海面に集合した。東混ざりの北風は少し弱い、本部艇に近い海面にレース艇が固まる、はやとりはこの固まり避けアウターマーク側の海面を狙って10:00にスタートを切った。赤白ブイに向かってアビーム角度で帆走、赤白ブイはトップでアルファ、続いてテティスと密集しながら順々に回航。Kマークに向かってクローズ気味に上り始めると風が安定し始める。遊漁船の間にKマークが見えたタイミングで、シャークXがひたひた追いついてくる、Kマーク直前で躱されてしまった。Kマークはアルファ、テティス、ケロニア、衣笠、かまくら、シャークX、はやとりの順で回航する。回航後は落とさず上り気味でしばらく帆走、落ち着いたタイミングでスピンをあげ赤白ブイを目指した。風がさらに安定するが少し重い、東に振れたのかスピンでは上りギリギリの角度だ。周りにブローチングする艇がみえる。先行する各艇がスピンを降しはじめる。はやとりはギリギリまスピンをあげつづけ、赤白ブイ回航直前にジェノアに替えてそのままフィニッシュラインに流し込む。気づけば6着、集計した結果レーティング修正で1位だった。
レース後は14時から表彰式が盛大に行われ楽しい1日だった。コミッティ担当、ならびに表彰式を盛り上げお手伝いいただいた皆様、ありがとうございました。（記 はやとり 野村政司）</t>
    <rPh sb="179" eb="181">
      <t>ミッシュウ</t>
    </rPh>
    <rPh sb="185" eb="187">
      <t>ジュンジュン</t>
    </rPh>
    <rPh sb="385" eb="386">
      <t>ヒガシ</t>
    </rPh>
    <rPh sb="387" eb="388">
      <t>フ</t>
    </rPh>
    <rPh sb="436" eb="437">
      <t>オロ</t>
    </rPh>
    <rPh sb="506" eb="508">
      <t>シュウケイ</t>
    </rPh>
    <rPh sb="510" eb="512">
      <t>ケッカ</t>
    </rPh>
    <rPh sb="522" eb="523">
      <t>イ</t>
    </rPh>
    <rPh sb="531" eb="532">
      <t>ゴ</t>
    </rPh>
    <rPh sb="535" eb="536">
      <t>ジ</t>
    </rPh>
    <rPh sb="538" eb="541">
      <t>ヒョウショウシキ</t>
    </rPh>
    <rPh sb="542" eb="544">
      <t>セイダイ</t>
    </rPh>
    <rPh sb="545" eb="546">
      <t>オコナ</t>
    </rPh>
    <rPh sb="548" eb="549">
      <t>タノ</t>
    </rPh>
    <rPh sb="552" eb="553">
      <t>ニチ</t>
    </rPh>
    <rPh sb="562" eb="564">
      <t>タントウ</t>
    </rPh>
    <rPh sb="569" eb="572">
      <t>ヒョウショウシキ</t>
    </rPh>
    <rPh sb="573" eb="574">
      <t>モ</t>
    </rPh>
    <rPh sb="575" eb="576">
      <t>ア</t>
    </rPh>
    <rPh sb="578" eb="580">
      <t>テツダ</t>
    </rPh>
    <rPh sb="611" eb="613">
      <t>セイジ</t>
    </rPh>
    <phoneticPr fontId="3"/>
  </si>
  <si>
    <t>VEGA</t>
  </si>
  <si>
    <t>ﾈﾌﾟﾁｭｰﾝXⅡ</t>
  </si>
  <si>
    <t>2018年2月18日</t>
    <phoneticPr fontId="3"/>
  </si>
  <si>
    <t>※2018.1月時点のレーティングで計算</t>
    <rPh sb="7" eb="8">
      <t>ガツ</t>
    </rPh>
    <rPh sb="8" eb="10">
      <t>ジテン</t>
    </rPh>
    <rPh sb="18" eb="20">
      <t>ケイサン</t>
    </rPh>
    <phoneticPr fontId="3"/>
  </si>
  <si>
    <t>※2018.2月時点のレーティングで計算</t>
    <rPh sb="7" eb="8">
      <t>ガツ</t>
    </rPh>
    <rPh sb="8" eb="10">
      <t>ジテン</t>
    </rPh>
    <rPh sb="18" eb="20">
      <t>ケイサン</t>
    </rPh>
    <phoneticPr fontId="3"/>
  </si>
  <si>
    <t>DNF</t>
    <phoneticPr fontId="49"/>
  </si>
  <si>
    <t>DNF</t>
    <phoneticPr fontId="49"/>
  </si>
  <si>
    <t>コミッティ</t>
    <phoneticPr fontId="49"/>
  </si>
  <si>
    <t>松田</t>
    <rPh sb="0" eb="2">
      <t>マツダ</t>
    </rPh>
    <phoneticPr fontId="3"/>
  </si>
  <si>
    <t>くろしお</t>
    <phoneticPr fontId="3"/>
  </si>
  <si>
    <t>石井</t>
    <rPh sb="0" eb="2">
      <t>イシイ</t>
    </rPh>
    <phoneticPr fontId="3"/>
  </si>
  <si>
    <t>福島</t>
    <rPh sb="0" eb="2">
      <t>フクシマ</t>
    </rPh>
    <phoneticPr fontId="3"/>
  </si>
  <si>
    <t>平賀</t>
    <rPh sb="0" eb="2">
      <t>ヒラガ</t>
    </rPh>
    <phoneticPr fontId="3"/>
  </si>
  <si>
    <t>RET</t>
    <phoneticPr fontId="49"/>
  </si>
  <si>
    <t>DNF</t>
    <phoneticPr fontId="49"/>
  </si>
  <si>
    <t>北～西～南</t>
    <rPh sb="0" eb="1">
      <t>キタ</t>
    </rPh>
    <rPh sb="2" eb="3">
      <t>ニシ</t>
    </rPh>
    <rPh sb="4" eb="5">
      <t>ミナミ</t>
    </rPh>
    <phoneticPr fontId="49"/>
  </si>
  <si>
    <t>1 ～5  kt</t>
    <phoneticPr fontId="3"/>
  </si>
  <si>
    <t xml:space="preserve">【レースコメント】  
スタート時、北西の微風の中でスタートした。各艇、赤白ブイ～南西ブイを目指すが、北から、西、南と、振れに振れまくった微風に翻弄され神経戦となる。BASICなど数艇が南西ブイを回航したものの、その後も風は期待したほど風速が上がらず、全艇タイムリミット15:00までフィニッシュできないとの判断となりノーレースなった。
（レース委員会 野村）
</t>
    <rPh sb="24" eb="25">
      <t>ナカ</t>
    </rPh>
    <rPh sb="57" eb="58">
      <t>ミナミ</t>
    </rPh>
    <rPh sb="90" eb="91">
      <t>スウ</t>
    </rPh>
    <rPh sb="91" eb="92">
      <t>テイ</t>
    </rPh>
    <rPh sb="93" eb="95">
      <t>ナンセイ</t>
    </rPh>
    <rPh sb="98" eb="100">
      <t>カイコウ</t>
    </rPh>
    <rPh sb="108" eb="109">
      <t>ゴ</t>
    </rPh>
    <rPh sb="110" eb="111">
      <t>カゼ</t>
    </rPh>
    <rPh sb="112" eb="114">
      <t>キタイ</t>
    </rPh>
    <rPh sb="118" eb="120">
      <t>フウソク</t>
    </rPh>
    <rPh sb="121" eb="122">
      <t>ア</t>
    </rPh>
    <rPh sb="173" eb="176">
      <t>イインカイ</t>
    </rPh>
    <rPh sb="177" eb="179">
      <t>ノムラ</t>
    </rPh>
    <phoneticPr fontId="3"/>
  </si>
  <si>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</si>
  <si>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</si>
  <si>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5"/>
  </si>
  <si>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</si>
  <si>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t>南～南西</t>
    <rPh sb="0" eb="1">
      <t>ミナミ</t>
    </rPh>
    <rPh sb="2" eb="4">
      <t>ナンセイ</t>
    </rPh>
    <phoneticPr fontId="49"/>
  </si>
  <si>
    <t>はれ</t>
    <phoneticPr fontId="49"/>
  </si>
  <si>
    <t>0.5～25kt</t>
    <phoneticPr fontId="3"/>
  </si>
  <si>
    <t>鈴木深</t>
    <rPh sb="0" eb="2">
      <t>スズキ</t>
    </rPh>
    <rPh sb="2" eb="3">
      <t>フカシ</t>
    </rPh>
    <phoneticPr fontId="3"/>
  </si>
  <si>
    <t>田中</t>
    <rPh sb="0" eb="2">
      <t>タナカ</t>
    </rPh>
    <phoneticPr fontId="3"/>
  </si>
  <si>
    <t>衣笠</t>
    <rPh sb="0" eb="2">
      <t>キヌガサ</t>
    </rPh>
    <phoneticPr fontId="3"/>
  </si>
  <si>
    <t>国方</t>
    <rPh sb="0" eb="2">
      <t>クニカタ</t>
    </rPh>
    <phoneticPr fontId="3"/>
  </si>
  <si>
    <t>渡辺修</t>
    <rPh sb="0" eb="2">
      <t>ワタナベ</t>
    </rPh>
    <rPh sb="2" eb="3">
      <t>オサム</t>
    </rPh>
    <phoneticPr fontId="3"/>
  </si>
  <si>
    <t>渡辺康</t>
    <rPh sb="0" eb="2">
      <t>ワタナベ</t>
    </rPh>
    <rPh sb="2" eb="3">
      <t>ヤス</t>
    </rPh>
    <phoneticPr fontId="3"/>
  </si>
  <si>
    <t>【レースコメント】  
今回は、相模3号を使う新しいコースで楽しみにしていました。スタート前後は風が弱く1時間たっても風が上がらず、前回に続きノーレースになるのかなと思いながら何時まで頑張るのかなどと話しながら軽食を取っていました。昼も近づく頃南から軽風が入り始め、一気にレースモード！この時点ではトップ艇からはかなり離れて7位くらいの位置。風はまだ上がらずもスピンランで先行艇との距離をつめて行きます。相模3号が目視できる位置で風にムラガあり先行艇がマークの左海面に並んでいるのを見て、マーキングのことも考えて右海面に行こうとジャイブ　幸運にもいい風を受けてマークに向けて良い位置でジャイブ、マークまでに2艇を追い抜きマーク回航、すぐにはタックせずにポートタックでしばらく走り風が南西に振れた時点でタック　上側　前にアルファ　下側　後ろにかまくら　という体制で赤白ブイに向けて快走。徐々に風が上がり始め瞬間では30ノットオーバー！そのまま赤白ブイからフィニッシュラインへアルファに続きフィニッシュ！
幸運に恵まれたレースでした。（RANKA 小林）
【レース委員会より】
レース当日、海況の影響で浮き相模3号の位置ズレがあり距離を16.7NM⇒17.1NMへ修正しました。速報から順位に変動があります。</t>
    <rPh sb="490" eb="492">
      <t>トウジツ</t>
    </rPh>
    <rPh sb="493" eb="495">
      <t>カイキョウ</t>
    </rPh>
    <rPh sb="496" eb="498">
      <t>エイキョウ</t>
    </rPh>
    <rPh sb="506" eb="508">
      <t>イチ</t>
    </rPh>
    <rPh sb="513" eb="515">
      <t>キョリ</t>
    </rPh>
    <rPh sb="530" eb="532">
      <t>シュウセイ</t>
    </rPh>
    <rPh sb="537" eb="539">
      <t>ソクホウ</t>
    </rPh>
    <rPh sb="541" eb="543">
      <t>ジュンイ</t>
    </rPh>
    <rPh sb="544" eb="546">
      <t>ヘンドウ</t>
    </rPh>
    <phoneticPr fontId="3"/>
  </si>
  <si>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</si>
  <si>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</si>
  <si>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</si>
  <si>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荒天</t>
    <rPh sb="0" eb="2">
      <t>コウテン</t>
    </rPh>
    <phoneticPr fontId="3"/>
  </si>
  <si>
    <t>南～西</t>
    <rPh sb="0" eb="1">
      <t>ミナミ</t>
    </rPh>
    <rPh sb="2" eb="3">
      <t>ニシ</t>
    </rPh>
    <phoneticPr fontId="49"/>
  </si>
  <si>
    <t>暴風・雨</t>
    <rPh sb="0" eb="2">
      <t>ボウフウ</t>
    </rPh>
    <rPh sb="3" eb="4">
      <t>アメ</t>
    </rPh>
    <phoneticPr fontId="49"/>
  </si>
  <si>
    <t>古屋</t>
    <rPh sb="0" eb="2">
      <t>フルヤ</t>
    </rPh>
    <phoneticPr fontId="3"/>
  </si>
  <si>
    <t>小川</t>
    <rPh sb="0" eb="2">
      <t>オガワ</t>
    </rPh>
    <phoneticPr fontId="3"/>
  </si>
  <si>
    <t>ネプチューン</t>
    <phoneticPr fontId="3"/>
  </si>
  <si>
    <t>【レース委員会より】  
4/14深夜から4/15昼までの時間帯に低気圧が通過し荒天となったためノーレースとしました。
なお、中止判断はコミッティと協議の上4/13夜の天気予報で判断しており、4/14AMに参加艇各位へお知らせの通知を行いました。（レース委員会 野村）</t>
    <rPh sb="4" eb="7">
      <t>イインカイ</t>
    </rPh>
    <rPh sb="17" eb="19">
      <t>シンヤ</t>
    </rPh>
    <rPh sb="25" eb="26">
      <t>ヒル</t>
    </rPh>
    <rPh sb="29" eb="32">
      <t>ジカンタイ</t>
    </rPh>
    <rPh sb="33" eb="36">
      <t>テイキアツ</t>
    </rPh>
    <rPh sb="37" eb="39">
      <t>ツウカ</t>
    </rPh>
    <rPh sb="40" eb="42">
      <t>コウテン</t>
    </rPh>
    <rPh sb="74" eb="76">
      <t>キョウギ</t>
    </rPh>
    <rPh sb="77" eb="78">
      <t>ウエ</t>
    </rPh>
    <rPh sb="103" eb="105">
      <t>サンカ</t>
    </rPh>
    <rPh sb="105" eb="106">
      <t>テイ</t>
    </rPh>
    <rPh sb="106" eb="108">
      <t>カクイ</t>
    </rPh>
    <rPh sb="114" eb="116">
      <t>ツウチ</t>
    </rPh>
    <rPh sb="117" eb="118">
      <t>オコナ</t>
    </rPh>
    <rPh sb="127" eb="130">
      <t>イインカイ</t>
    </rPh>
    <rPh sb="131" eb="133">
      <t>ノムラ</t>
    </rPh>
    <phoneticPr fontId="3"/>
  </si>
  <si>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</si>
  <si>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</si>
  <si>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</si>
  <si>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北～北東</t>
    <rPh sb="0" eb="1">
      <t>キタ</t>
    </rPh>
    <rPh sb="2" eb="4">
      <t>ホクトウ</t>
    </rPh>
    <phoneticPr fontId="49"/>
  </si>
  <si>
    <t>曇り/晴れ</t>
    <rPh sb="0" eb="1">
      <t>クモ</t>
    </rPh>
    <rPh sb="3" eb="4">
      <t>ハ</t>
    </rPh>
    <phoneticPr fontId="49"/>
  </si>
  <si>
    <t>山本</t>
    <rPh sb="0" eb="2">
      <t>ヤマモト</t>
    </rPh>
    <phoneticPr fontId="3"/>
  </si>
  <si>
    <t>【レース委員会より】  
5/19深夜から5/20早朝まで、相模湾の天候の好転が見込まれなく（15m/s、30ktオーバーの風、波浪強風注意報などの様々な予報より）コミッティとの相談の上、レースの実施が適切ではないと判断し、5/19(土) 21:00ノーレースとなりました。
（レース委員会 野村）</t>
    <rPh sb="25" eb="27">
      <t>ソウチョウ</t>
    </rPh>
    <rPh sb="30" eb="32">
      <t>サガミ</t>
    </rPh>
    <rPh sb="32" eb="33">
      <t>ワン</t>
    </rPh>
    <rPh sb="34" eb="36">
      <t>テンコウ</t>
    </rPh>
    <rPh sb="37" eb="39">
      <t>コウテン</t>
    </rPh>
    <rPh sb="40" eb="42">
      <t>ミコ</t>
    </rPh>
    <rPh sb="92" eb="93">
      <t>ウエ</t>
    </rPh>
    <rPh sb="101" eb="103">
      <t>テキセツ</t>
    </rPh>
    <rPh sb="108" eb="110">
      <t>ハンダン</t>
    </rPh>
    <phoneticPr fontId="3"/>
  </si>
  <si>
    <t>石井</t>
    <rPh sb="0" eb="2">
      <t>イシイ</t>
    </rPh>
    <phoneticPr fontId="3"/>
  </si>
  <si>
    <t>月居</t>
    <rPh sb="0" eb="2">
      <t>ツキイ</t>
    </rPh>
    <phoneticPr fontId="3"/>
  </si>
  <si>
    <t>中谷</t>
    <rPh sb="0" eb="2">
      <t>ナカタニ</t>
    </rPh>
    <phoneticPr fontId="3"/>
  </si>
  <si>
    <t>高橋</t>
    <rPh sb="0" eb="2">
      <t>タカハシ</t>
    </rPh>
    <phoneticPr fontId="3"/>
  </si>
  <si>
    <t>フェニックス</t>
    <phoneticPr fontId="3"/>
  </si>
  <si>
    <t>フェニックス</t>
    <phoneticPr fontId="3"/>
  </si>
  <si>
    <t>RET</t>
    <phoneticPr fontId="49"/>
  </si>
  <si>
    <t>0～7kt</t>
    <phoneticPr fontId="3"/>
  </si>
  <si>
    <t>北～西～南</t>
    <rPh sb="0" eb="1">
      <t>ホク</t>
    </rPh>
    <rPh sb="2" eb="3">
      <t>ニシ</t>
    </rPh>
    <rPh sb="4" eb="5">
      <t>ミナミ</t>
    </rPh>
    <phoneticPr fontId="49"/>
  </si>
  <si>
    <t>リコール解消</t>
    <rPh sb="4" eb="6">
      <t>カイショウ</t>
    </rPh>
    <phoneticPr fontId="49"/>
  </si>
  <si>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</si>
  <si>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2018年6月現在</t>
    <rPh sb="4" eb="5">
      <t>ネン</t>
    </rPh>
    <rPh sb="6" eb="7">
      <t>ガツ</t>
    </rPh>
    <rPh sb="7" eb="9">
      <t>ゲンザイ</t>
    </rPh>
    <phoneticPr fontId="5"/>
  </si>
  <si>
    <t>三浦</t>
    <rPh sb="0" eb="2">
      <t>ミウラ</t>
    </rPh>
    <phoneticPr fontId="3"/>
  </si>
  <si>
    <t>宮井</t>
    <rPh sb="0" eb="2">
      <t>ミヤイ</t>
    </rPh>
    <phoneticPr fontId="3"/>
  </si>
  <si>
    <t>永野</t>
    <rPh sb="0" eb="2">
      <t>ナガノ</t>
    </rPh>
    <phoneticPr fontId="3"/>
  </si>
  <si>
    <t>平賀</t>
    <rPh sb="0" eb="2">
      <t>ヒラガ</t>
    </rPh>
    <phoneticPr fontId="3"/>
  </si>
  <si>
    <t>氏家</t>
    <rPh sb="0" eb="2">
      <t>ウジイエ</t>
    </rPh>
    <phoneticPr fontId="3"/>
  </si>
  <si>
    <t>飛車角</t>
    <rPh sb="0" eb="3">
      <t>ヒシャカク</t>
    </rPh>
    <phoneticPr fontId="3"/>
  </si>
  <si>
    <t>かまくら</t>
    <phoneticPr fontId="3"/>
  </si>
  <si>
    <t>胡桃</t>
    <rPh sb="0" eb="2">
      <t>クルミ</t>
    </rPh>
    <phoneticPr fontId="3"/>
  </si>
  <si>
    <t>2018/6/17現在</t>
    <rPh sb="9" eb="11">
      <t>ゲンザイ</t>
    </rPh>
    <phoneticPr fontId="5"/>
  </si>
  <si>
    <t>リコール解消</t>
    <phoneticPr fontId="49"/>
  </si>
  <si>
    <t>○</t>
  </si>
  <si>
    <t>○</t>
    <phoneticPr fontId="3"/>
  </si>
  <si>
    <t>○</t>
    <phoneticPr fontId="3"/>
  </si>
  <si>
    <t xml:space="preserve">【レースコメント】  
伊東レースの後、ベーシックはマストの改修とチューニングを行い、KFR前日の6/16のショートハンドレースでそこそこの風でそこそこ満足できる走りの確認できた。その翌日の6/17のKFRは予報では微風だったので、初島DHを前に微風の確認を兼ねダブルハンドで挑戦させて頂きました。1030スタート！ アウターからでる、が…マークタッチ！スタート直後でペナルティ履行ができる適切な場所がなく、そのまま赤白ブイに向かう。何度かのタックの後、赤白ブイのラムラインでポートからスタボーにタック90°+360°でペナルティ履行完了。テティスと至近距離となり赤白ブイ回航。そのままポートで暫く走るが風が徐々に落ち、他艇を気にしながらスピン上げたり下ろしたり。ん？もしかして2月と同じパターン？ 2月の超微風のKFRでは南西ブイをなんとか回航できたが、結局フィニッシュできず辛酸を舐めた事が蘇る。しかし今回は、南西ブイ近くで南南西が安定し始め回航。スピンを上げフィニッシュラインを目指す。何度かジャイブの後、赤白ブイが視認できた辺りから風がシフトしランニングとなってしまう。斜め後方からテティスがクォーターで快走してきている。やきもきしながらもジブを上げスピンカットし赤白ブイを回航し無事フィニッシュ！赤白ブイまでもう少し距離があったら抜かされていました。この調子で初島DHもいくぞー！ と行きたかったのですが…。心のどこかで気の緩みがあったのでしょうね。私達にとって残念な結果となってしまいました。小網代の皆様と一緒にレースをさせて頂き大変感謝しております。また引き続きよろしくお願いいたします。(記 BASIC 大川 ）
</t>
    <rPh sb="702" eb="703">
      <t>キ</t>
    </rPh>
    <rPh sb="710" eb="712">
      <t>オオカワ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</si>
</sst>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88">
    <font>
      <sz val="11"/>
      <color theme="1"/>
      <name val="ＭＳ Ｐゴシック"/>
      <family val="3"/>
      <charset val="128"/>
      <scheme val="minor"/>
    </font>
    <font>
      <sz val="11"/>
      <color indexed="8"/>
      <name val="ＭＳ Ｐゴシック"/>
      <family val="3"/>
      <charset val="128"/>
    </font>
    <font>
      <sz val="13"/>
      <name val="ＭＳ 明朝"/>
      <family val="1"/>
      <charset val="128"/>
    </font>
    <font>
      <sz val="6"/>
      <name val="ＭＳ Ｐゴシック"/>
      <family val="3"/>
      <charset val="128"/>
    </font>
    <font>
      <b/>
      <sz val="14"/>
      <name val="ＭＳ 明朝"/>
      <family val="1"/>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sz val="10"/>
      <color indexed="10"/>
      <name val="ＭＳ 明朝"/>
      <family val="1"/>
      <charset val="128"/>
    </font>
    <font>
      <b/>
      <sz val="12"/>
      <name val="ＭＳ 明朝"/>
      <family val="1"/>
      <charset val="128"/>
    </font>
    <font>
      <b/>
      <sz val="10"/>
      <name val="ＭＳ 明朝"/>
      <family val="1"/>
      <charset val="128"/>
    </font>
    <font>
      <b/>
      <sz val="11"/>
      <name val="ＭＳ 明朝"/>
      <family val="1"/>
      <charset val="128"/>
    </font>
    <font>
      <b/>
      <sz val="8"/>
      <name val="ＭＳ 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1"/>
      <color indexed="8"/>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11"/>
      <name val="Meiryo UI"/>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6"/>
      <color rgb="FFFF0000"/>
      <name val="ＭＳ 明朝"/>
      <family val="1"/>
      <charset val="128"/>
    </font>
    <font>
      <sz val="10"/>
      <color rgb="FFFF0000"/>
      <name val="ＭＳ 明朝"/>
      <family val="1"/>
      <charset val="128"/>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12"/>
      <color rgb="FF0070C0"/>
      <name val="ＭＳ 明朝"/>
      <family val="1"/>
      <charset val="128"/>
    </font>
    <font>
      <sz val="12"/>
      <color theme="1"/>
      <name val="ＭＳ 明朝"/>
      <family val="1"/>
      <charset val="128"/>
    </font>
    <font>
      <sz val="11"/>
      <color theme="1"/>
      <name val="Meiryo UI"/>
      <family val="3"/>
      <charset val="128"/>
    </font>
    <font>
      <sz val="12"/>
      <name val="ＭＳ Ｐゴシック"/>
      <family val="3"/>
      <charset val="128"/>
      <scheme val="minor"/>
    </font>
    <font>
      <sz val="12"/>
      <color rgb="FF00B0F0"/>
      <name val="ＭＳ 明朝"/>
      <family val="1"/>
      <charset val="128"/>
    </font>
    <font>
      <sz val="11"/>
      <color rgb="FF00B0F0"/>
      <name val="ＭＳ Ｐゴシック"/>
      <family val="3"/>
      <charset val="128"/>
      <scheme val="minor"/>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sz val="11"/>
      <color theme="1"/>
      <name val="HGPｺﾞｼｯｸM"/>
      <family val="3"/>
      <charset val="128"/>
    </font>
    <font>
      <b/>
      <sz val="16"/>
      <color theme="1"/>
      <name val="HGSｺﾞｼｯｸM"/>
      <family val="3"/>
      <charset val="128"/>
    </font>
    <font>
      <b/>
      <sz val="12"/>
      <color theme="1"/>
      <name val="HGSｺﾞｼｯｸM"/>
      <family val="3"/>
      <charset val="128"/>
    </font>
    <font>
      <sz val="10"/>
      <color rgb="FFFF0000"/>
      <name val="HGSｺﾞｼｯｸM"/>
      <family val="3"/>
      <charset val="128"/>
    </font>
    <font>
      <sz val="10.5"/>
      <name val="HGSｺﾞｼｯｸ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48" fillId="0" borderId="0" applyNumberFormat="0" applyFill="0" applyBorder="0" applyAlignment="0" applyProtection="0">
      <alignment vertical="center"/>
    </xf>
    <xf numFmtId="0" fontId="33" fillId="20" borderId="1" applyNumberFormat="0" applyAlignment="0" applyProtection="0">
      <alignment vertical="center"/>
    </xf>
    <xf numFmtId="0" fontId="34" fillId="21" borderId="0" applyNumberFormat="0" applyBorder="0" applyAlignment="0" applyProtection="0">
      <alignment vertical="center"/>
    </xf>
    <xf numFmtId="0" fontId="7" fillId="22" borderId="2" applyNumberFormat="0" applyFont="0" applyAlignment="0" applyProtection="0">
      <alignment vertical="center"/>
    </xf>
    <xf numFmtId="0" fontId="35" fillId="0" borderId="3" applyNumberFormat="0" applyFill="0" applyAlignment="0" applyProtection="0">
      <alignment vertical="center"/>
    </xf>
    <xf numFmtId="0" fontId="36" fillId="3" borderId="0" applyNumberFormat="0" applyBorder="0" applyAlignment="0" applyProtection="0">
      <alignment vertical="center"/>
    </xf>
    <xf numFmtId="0" fontId="37" fillId="23" borderId="4" applyNumberFormat="0" applyAlignment="0" applyProtection="0">
      <alignment vertical="center"/>
    </xf>
    <xf numFmtId="0" fontId="38" fillId="0" borderId="0" applyNumberFormat="0" applyFill="0" applyBorder="0" applyAlignment="0" applyProtection="0">
      <alignment vertical="center"/>
    </xf>
    <xf numFmtId="0" fontId="47" fillId="0" borderId="5" applyNumberFormat="0" applyFill="0" applyAlignment="0" applyProtection="0">
      <alignment vertical="center"/>
    </xf>
    <xf numFmtId="0" fontId="46"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23" borderId="9" applyNumberFormat="0" applyAlignment="0" applyProtection="0">
      <alignment vertical="center"/>
    </xf>
    <xf numFmtId="0" fontId="41" fillId="0" borderId="0" applyNumberFormat="0" applyFill="0" applyBorder="0" applyAlignment="0" applyProtection="0">
      <alignment vertical="center"/>
    </xf>
    <xf numFmtId="0" fontId="42" fillId="7" borderId="4" applyNumberFormat="0" applyAlignment="0" applyProtection="0">
      <alignment vertical="center"/>
    </xf>
    <xf numFmtId="0" fontId="51" fillId="0" borderId="0">
      <alignment vertical="center"/>
    </xf>
    <xf numFmtId="0" fontId="22" fillId="0" borderId="0"/>
    <xf numFmtId="0" fontId="7" fillId="0" borderId="0"/>
    <xf numFmtId="0" fontId="44" fillId="0" borderId="0"/>
    <xf numFmtId="0" fontId="43" fillId="4" borderId="0" applyNumberFormat="0" applyBorder="0" applyAlignment="0" applyProtection="0">
      <alignment vertical="center"/>
    </xf>
  </cellStyleXfs>
  <cellXfs count="738">
    <xf numFmtId="0" fontId="0" fillId="0" borderId="0" xfId="0">
      <alignment vertical="center"/>
    </xf>
    <xf numFmtId="0" fontId="2" fillId="0" borderId="0" xfId="0" applyFont="1" applyAlignment="1"/>
    <xf numFmtId="55" fontId="2" fillId="0" borderId="0" xfId="0" applyNumberFormat="1" applyFont="1" applyAlignment="1"/>
    <xf numFmtId="55" fontId="4" fillId="0" borderId="0" xfId="0" applyNumberFormat="1" applyFont="1" applyAlignment="1">
      <alignment horizontal="center" vertical="top"/>
    </xf>
    <xf numFmtId="0" fontId="2" fillId="0" borderId="0" xfId="0" applyFont="1" applyBorder="1" applyAlignment="1"/>
    <xf numFmtId="0" fontId="7" fillId="0" borderId="0" xfId="0" applyFont="1" applyAlignment="1"/>
    <xf numFmtId="0" fontId="9" fillId="0" borderId="0" xfId="0" applyFont="1" applyAlignment="1"/>
    <xf numFmtId="21" fontId="7" fillId="0" borderId="10" xfId="0" applyNumberFormat="1" applyFont="1" applyFill="1" applyBorder="1" applyAlignment="1">
      <alignment horizontal="center"/>
    </xf>
    <xf numFmtId="176" fontId="7" fillId="0" borderId="11" xfId="0" applyNumberFormat="1" applyFont="1" applyBorder="1" applyAlignment="1"/>
    <xf numFmtId="21" fontId="7" fillId="0" borderId="11" xfId="0" applyNumberFormat="1" applyFont="1" applyFill="1" applyBorder="1" applyAlignment="1">
      <alignment horizontal="center"/>
    </xf>
    <xf numFmtId="176" fontId="7" fillId="0" borderId="12" xfId="0" applyNumberFormat="1" applyFont="1" applyBorder="1" applyAlignment="1"/>
    <xf numFmtId="21" fontId="7" fillId="0" borderId="12" xfId="0" applyNumberFormat="1" applyFont="1" applyFill="1" applyBorder="1" applyAlignment="1">
      <alignment horizontal="center"/>
    </xf>
    <xf numFmtId="21" fontId="7" fillId="0" borderId="13" xfId="0" applyNumberFormat="1" applyFont="1" applyFill="1" applyBorder="1" applyAlignment="1">
      <alignment horizontal="center"/>
    </xf>
    <xf numFmtId="176" fontId="7" fillId="0" borderId="11" xfId="0" applyNumberFormat="1" applyFont="1" applyFill="1" applyBorder="1" applyAlignment="1"/>
    <xf numFmtId="0" fontId="7" fillId="0" borderId="11" xfId="0" applyFont="1" applyFill="1" applyBorder="1" applyAlignment="1">
      <alignment horizontal="center"/>
    </xf>
    <xf numFmtId="176" fontId="7" fillId="0" borderId="12" xfId="0" applyNumberFormat="1" applyFont="1" applyFill="1" applyBorder="1" applyAlignment="1"/>
    <xf numFmtId="0" fontId="7" fillId="0" borderId="12" xfId="0" applyFont="1" applyFill="1" applyBorder="1" applyAlignment="1">
      <alignment horizontal="center"/>
    </xf>
    <xf numFmtId="176" fontId="7" fillId="0" borderId="13" xfId="0" applyNumberFormat="1" applyFont="1" applyFill="1" applyBorder="1" applyAlignment="1"/>
    <xf numFmtId="0" fontId="12" fillId="0" borderId="0" xfId="0" applyFont="1" applyAlignment="1"/>
    <xf numFmtId="0" fontId="14" fillId="0" borderId="14" xfId="0" applyFont="1" applyBorder="1" applyAlignment="1">
      <alignment horizontal="center"/>
    </xf>
    <xf numFmtId="176" fontId="14" fillId="0" borderId="14" xfId="0" applyNumberFormat="1" applyFont="1" applyBorder="1" applyAlignment="1">
      <alignment horizontal="center"/>
    </xf>
    <xf numFmtId="0" fontId="12" fillId="0" borderId="0" xfId="0" applyFont="1" applyFill="1" applyBorder="1" applyAlignment="1"/>
    <xf numFmtId="176" fontId="12" fillId="0" borderId="0" xfId="0" applyNumberFormat="1" applyFont="1" applyFill="1" applyBorder="1" applyAlignment="1"/>
    <xf numFmtId="0" fontId="54" fillId="0" borderId="0" xfId="0" applyFont="1" applyBorder="1" applyAlignment="1"/>
    <xf numFmtId="176" fontId="7" fillId="0" borderId="11" xfId="0" applyNumberFormat="1" applyFont="1" applyFill="1" applyBorder="1" applyAlignment="1">
      <alignment horizontal="right"/>
    </xf>
    <xf numFmtId="176" fontId="7" fillId="0" borderId="12" xfId="0" applyNumberFormat="1" applyFont="1" applyFill="1" applyBorder="1" applyAlignment="1">
      <alignment horizontal="right"/>
    </xf>
    <xf numFmtId="0" fontId="0" fillId="0" borderId="0" xfId="0" applyFont="1">
      <alignment vertical="center"/>
    </xf>
    <xf numFmtId="176" fontId="14" fillId="0" borderId="15" xfId="0" applyNumberFormat="1" applyFont="1" applyFill="1" applyBorder="1" applyAlignment="1">
      <alignment horizontal="center"/>
    </xf>
    <xf numFmtId="0" fontId="0" fillId="0" borderId="16" xfId="0" applyFont="1" applyFill="1" applyBorder="1" applyAlignment="1">
      <alignment horizontal="center" vertical="center"/>
    </xf>
    <xf numFmtId="0" fontId="0"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49" fontId="6" fillId="0" borderId="0" xfId="0" applyNumberFormat="1" applyFont="1" applyFill="1" applyAlignment="1">
      <alignment vertical="top"/>
    </xf>
    <xf numFmtId="176" fontId="14" fillId="0" borderId="0" xfId="0" applyNumberFormat="1" applyFont="1" applyFill="1" applyBorder="1" applyAlignment="1">
      <alignment horizontal="center"/>
    </xf>
    <xf numFmtId="0" fontId="0" fillId="0" borderId="21" xfId="0" applyBorder="1">
      <alignment vertical="center"/>
    </xf>
    <xf numFmtId="0" fontId="0" fillId="0" borderId="22" xfId="0" applyBorder="1">
      <alignment vertical="center"/>
    </xf>
    <xf numFmtId="0" fontId="2" fillId="0" borderId="16" xfId="0" applyFont="1" applyBorder="1" applyAlignment="1">
      <alignment horizontal="center"/>
    </xf>
    <xf numFmtId="0" fontId="9" fillId="0" borderId="23" xfId="0" applyFont="1" applyFill="1" applyBorder="1" applyAlignment="1"/>
    <xf numFmtId="0" fontId="9" fillId="0" borderId="24" xfId="0" applyFont="1" applyFill="1" applyBorder="1" applyAlignment="1">
      <alignment horizontal="center"/>
    </xf>
    <xf numFmtId="0" fontId="9" fillId="0" borderId="24" xfId="0" applyFont="1" applyFill="1" applyBorder="1" applyAlignment="1"/>
    <xf numFmtId="0" fontId="9" fillId="0" borderId="24" xfId="0" applyFont="1" applyFill="1" applyBorder="1" applyAlignment="1">
      <alignment horizontal="right"/>
    </xf>
    <xf numFmtId="0" fontId="7" fillId="0" borderId="25" xfId="0" applyFont="1" applyFill="1" applyBorder="1" applyAlignment="1"/>
    <xf numFmtId="176" fontId="7" fillId="0" borderId="10" xfId="0" applyNumberFormat="1" applyFont="1" applyFill="1" applyBorder="1" applyAlignment="1"/>
    <xf numFmtId="0" fontId="7" fillId="0" borderId="10" xfId="0" applyFont="1" applyFill="1" applyBorder="1" applyAlignment="1">
      <alignment horizontal="left"/>
    </xf>
    <xf numFmtId="0" fontId="7" fillId="0" borderId="10" xfId="0" applyFont="1" applyFill="1" applyBorder="1" applyAlignment="1">
      <alignment horizontal="center"/>
    </xf>
    <xf numFmtId="0" fontId="7" fillId="0" borderId="10" xfId="0" applyNumberFormat="1" applyFont="1" applyFill="1" applyBorder="1" applyAlignment="1">
      <alignment horizontal="center"/>
    </xf>
    <xf numFmtId="178" fontId="7" fillId="0" borderId="10" xfId="0" applyNumberFormat="1" applyFont="1" applyFill="1" applyBorder="1" applyAlignment="1"/>
    <xf numFmtId="176" fontId="7" fillId="0" borderId="10" xfId="0" applyNumberFormat="1" applyFont="1" applyFill="1" applyBorder="1" applyAlignment="1">
      <alignment horizontal="right"/>
    </xf>
    <xf numFmtId="179" fontId="7" fillId="0" borderId="10" xfId="0" applyNumberFormat="1" applyFont="1" applyFill="1" applyBorder="1" applyAlignment="1"/>
    <xf numFmtId="177" fontId="7" fillId="0" borderId="10" xfId="0" applyNumberFormat="1" applyFont="1" applyFill="1" applyBorder="1" applyAlignment="1"/>
    <xf numFmtId="0" fontId="7" fillId="0" borderId="26" xfId="0" applyFont="1" applyFill="1" applyBorder="1" applyAlignment="1"/>
    <xf numFmtId="0" fontId="7" fillId="0" borderId="11" xfId="0" applyFont="1" applyFill="1" applyBorder="1" applyAlignment="1">
      <alignment horizontal="left"/>
    </xf>
    <xf numFmtId="0" fontId="7" fillId="0" borderId="11" xfId="0" applyNumberFormat="1" applyFont="1" applyFill="1" applyBorder="1" applyAlignment="1">
      <alignment horizontal="center"/>
    </xf>
    <xf numFmtId="179" fontId="7" fillId="0" borderId="11" xfId="0" applyNumberFormat="1" applyFont="1" applyFill="1" applyBorder="1" applyAlignment="1"/>
    <xf numFmtId="177" fontId="7" fillId="0" borderId="11" xfId="0" applyNumberFormat="1" applyFont="1" applyFill="1" applyBorder="1" applyAlignment="1"/>
    <xf numFmtId="0" fontId="7" fillId="0" borderId="27" xfId="0" applyFont="1" applyFill="1" applyBorder="1" applyAlignment="1"/>
    <xf numFmtId="0" fontId="7" fillId="0" borderId="12" xfId="0" applyFont="1" applyFill="1" applyBorder="1" applyAlignment="1">
      <alignment horizontal="left"/>
    </xf>
    <xf numFmtId="0" fontId="7" fillId="0" borderId="12" xfId="0" applyNumberFormat="1" applyFont="1" applyFill="1" applyBorder="1" applyAlignment="1">
      <alignment horizontal="center"/>
    </xf>
    <xf numFmtId="179" fontId="7" fillId="0" borderId="12" xfId="0" applyNumberFormat="1" applyFont="1" applyFill="1" applyBorder="1" applyAlignment="1"/>
    <xf numFmtId="177" fontId="7" fillId="0" borderId="12" xfId="0" applyNumberFormat="1" applyFont="1" applyFill="1" applyBorder="1" applyAlignment="1"/>
    <xf numFmtId="0" fontId="7" fillId="0" borderId="28" xfId="0" applyFont="1" applyFill="1" applyBorder="1" applyAlignment="1"/>
    <xf numFmtId="181" fontId="7" fillId="0" borderId="21" xfId="0" applyNumberFormat="1" applyFont="1" applyFill="1" applyBorder="1" applyAlignment="1">
      <alignment horizontal="right"/>
    </xf>
    <xf numFmtId="0" fontId="2" fillId="0" borderId="0" xfId="0" applyFont="1" applyFill="1" applyAlignment="1"/>
    <xf numFmtId="0" fontId="55" fillId="0" borderId="0" xfId="0" applyFont="1" applyFill="1" applyAlignment="1"/>
    <xf numFmtId="0" fontId="9" fillId="0" borderId="29" xfId="0" applyFont="1" applyFill="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0" fillId="0" borderId="20" xfId="0" applyBorder="1" applyAlignment="1">
      <alignment horizontal="center" vertical="center"/>
    </xf>
    <xf numFmtId="0" fontId="17" fillId="0" borderId="30" xfId="0" applyFont="1" applyFill="1" applyBorder="1" applyAlignment="1">
      <alignment horizontal="center"/>
    </xf>
    <xf numFmtId="0" fontId="17" fillId="0" borderId="31" xfId="0" applyFont="1" applyFill="1" applyBorder="1" applyAlignment="1">
      <alignment horizontal="center"/>
    </xf>
    <xf numFmtId="0" fontId="18" fillId="0" borderId="31" xfId="0" applyFont="1" applyFill="1" applyBorder="1" applyAlignment="1">
      <alignment horizontal="left"/>
    </xf>
    <xf numFmtId="0" fontId="21" fillId="1" borderId="15" xfId="0" applyFont="1" applyFill="1" applyBorder="1" applyAlignment="1">
      <alignment horizontal="center" vertical="center"/>
    </xf>
    <xf numFmtId="0" fontId="21" fillId="0" borderId="32" xfId="0" applyFont="1" applyFill="1" applyBorder="1" applyAlignment="1">
      <alignment horizontal="center" vertical="center"/>
    </xf>
    <xf numFmtId="0" fontId="18" fillId="1" borderId="32" xfId="0" applyFont="1" applyFill="1" applyBorder="1" applyAlignment="1">
      <alignment horizontal="center" vertical="center"/>
    </xf>
    <xf numFmtId="0" fontId="17" fillId="1" borderId="33" xfId="0" applyFont="1" applyFill="1" applyBorder="1" applyAlignment="1">
      <alignment horizontal="center" vertical="center"/>
    </xf>
    <xf numFmtId="0" fontId="21" fillId="0" borderId="34" xfId="0" applyFont="1" applyBorder="1" applyAlignment="1">
      <alignment horizontal="right" vertical="center"/>
    </xf>
    <xf numFmtId="0" fontId="21" fillId="0" borderId="35" xfId="0" applyFont="1" applyBorder="1" applyAlignment="1">
      <alignment horizontal="left" vertical="center"/>
    </xf>
    <xf numFmtId="0" fontId="12" fillId="0" borderId="14" xfId="0" applyFont="1" applyFill="1" applyBorder="1" applyAlignment="1"/>
    <xf numFmtId="176" fontId="7" fillId="0" borderId="11" xfId="0" applyNumberFormat="1" applyFont="1" applyFill="1" applyBorder="1" applyAlignment="1">
      <alignment horizontal="right" vertical="center"/>
    </xf>
    <xf numFmtId="0" fontId="7" fillId="0" borderId="36" xfId="0" quotePrefix="1" applyNumberFormat="1" applyFont="1" applyFill="1" applyBorder="1" applyAlignment="1">
      <alignment horizontal="center"/>
    </xf>
    <xf numFmtId="0" fontId="7" fillId="0" borderId="37" xfId="0" quotePrefix="1" applyNumberFormat="1" applyFont="1" applyFill="1" applyBorder="1" applyAlignment="1">
      <alignment horizontal="center"/>
    </xf>
    <xf numFmtId="0" fontId="7" fillId="0" borderId="38" xfId="0" quotePrefix="1" applyNumberFormat="1" applyFont="1" applyFill="1" applyBorder="1" applyAlignment="1">
      <alignment horizontal="center"/>
    </xf>
    <xf numFmtId="181" fontId="7" fillId="0" borderId="10" xfId="0" applyNumberFormat="1" applyFont="1" applyFill="1" applyBorder="1" applyAlignment="1">
      <alignment horizontal="right" vertical="top"/>
    </xf>
    <xf numFmtId="181" fontId="7" fillId="0" borderId="11" xfId="0" applyNumberFormat="1" applyFont="1" applyFill="1" applyBorder="1" applyAlignment="1">
      <alignment horizontal="right" vertical="top"/>
    </xf>
    <xf numFmtId="181" fontId="7" fillId="0" borderId="12" xfId="0" applyNumberFormat="1" applyFont="1" applyFill="1" applyBorder="1" applyAlignment="1">
      <alignment horizontal="right" vertical="top"/>
    </xf>
    <xf numFmtId="0" fontId="14" fillId="0" borderId="18" xfId="0" applyNumberFormat="1" applyFont="1" applyFill="1" applyBorder="1" applyAlignment="1">
      <alignment horizontal="center"/>
    </xf>
    <xf numFmtId="178" fontId="7" fillId="0" borderId="10" xfId="0" applyNumberFormat="1" applyFont="1" applyFill="1" applyBorder="1" applyAlignment="1">
      <alignment horizontal="right"/>
    </xf>
    <xf numFmtId="0" fontId="0" fillId="0" borderId="17" xfId="0" applyBorder="1">
      <alignment vertical="center"/>
    </xf>
    <xf numFmtId="49" fontId="6" fillId="0" borderId="0" xfId="0" applyNumberFormat="1" applyFont="1" applyFill="1" applyAlignment="1">
      <alignment horizontal="center" vertical="top"/>
    </xf>
    <xf numFmtId="178" fontId="7" fillId="0" borderId="12" xfId="0" applyNumberFormat="1" applyFont="1" applyFill="1" applyBorder="1" applyAlignment="1">
      <alignment horizontal="right"/>
    </xf>
    <xf numFmtId="0" fontId="17" fillId="0" borderId="30" xfId="0" applyFont="1" applyFill="1" applyBorder="1" applyAlignment="1">
      <alignment horizontal="left"/>
    </xf>
    <xf numFmtId="0" fontId="7" fillId="0" borderId="39" xfId="0" quotePrefix="1" applyNumberFormat="1" applyFont="1" applyFill="1" applyBorder="1" applyAlignment="1">
      <alignment horizontal="center"/>
    </xf>
    <xf numFmtId="0" fontId="7" fillId="0" borderId="13" xfId="0" applyNumberFormat="1" applyFont="1" applyFill="1" applyBorder="1" applyAlignment="1">
      <alignment horizontal="center"/>
    </xf>
    <xf numFmtId="179" fontId="7" fillId="0" borderId="13" xfId="0" applyNumberFormat="1" applyFont="1" applyFill="1" applyBorder="1" applyAlignment="1"/>
    <xf numFmtId="177" fontId="7" fillId="0" borderId="13" xfId="0" applyNumberFormat="1" applyFont="1" applyFill="1" applyBorder="1" applyAlignment="1"/>
    <xf numFmtId="0" fontId="7" fillId="0" borderId="40" xfId="0" applyFont="1" applyFill="1" applyBorder="1" applyAlignment="1"/>
    <xf numFmtId="0" fontId="56" fillId="0" borderId="0" xfId="0" applyFont="1">
      <alignment vertical="center"/>
    </xf>
    <xf numFmtId="0" fontId="57" fillId="0" borderId="0" xfId="0" applyFont="1">
      <alignment vertical="center"/>
    </xf>
    <xf numFmtId="0" fontId="58" fillId="0" borderId="0" xfId="0" applyFont="1">
      <alignment vertical="center"/>
    </xf>
    <xf numFmtId="0" fontId="58" fillId="0" borderId="0" xfId="0" applyFont="1" applyAlignment="1">
      <alignment horizontal="center" vertical="center"/>
    </xf>
    <xf numFmtId="180" fontId="2" fillId="0" borderId="18" xfId="0" applyNumberFormat="1" applyFont="1" applyBorder="1" applyAlignment="1">
      <alignment horizontal="center" vertical="center"/>
    </xf>
    <xf numFmtId="180" fontId="2" fillId="0" borderId="19" xfId="0" applyNumberFormat="1" applyFont="1" applyBorder="1" applyAlignment="1">
      <alignment horizontal="center" vertical="center"/>
    </xf>
    <xf numFmtId="0" fontId="9" fillId="0" borderId="14" xfId="0" applyFont="1" applyFill="1" applyBorder="1" applyAlignment="1">
      <alignment horizontal="center"/>
    </xf>
    <xf numFmtId="0" fontId="0" fillId="0" borderId="14" xfId="0" applyBorder="1">
      <alignment vertical="center"/>
    </xf>
    <xf numFmtId="0" fontId="7" fillId="0" borderId="31" xfId="0" applyFont="1" applyFill="1" applyBorder="1" applyAlignment="1">
      <alignment horizontal="center"/>
    </xf>
    <xf numFmtId="0" fontId="21" fillId="0" borderId="0" xfId="0" applyFont="1" applyFill="1" applyAlignment="1"/>
    <xf numFmtId="180" fontId="21" fillId="0" borderId="41" xfId="0" applyNumberFormat="1" applyFont="1" applyBorder="1" applyAlignment="1">
      <alignment horizontal="center" vertical="center"/>
    </xf>
    <xf numFmtId="0" fontId="17" fillId="0" borderId="42" xfId="0" applyFont="1" applyFill="1" applyBorder="1" applyAlignment="1">
      <alignment horizontal="center"/>
    </xf>
    <xf numFmtId="0" fontId="9" fillId="0" borderId="43" xfId="0" applyFont="1" applyFill="1" applyBorder="1" applyAlignment="1">
      <alignment horizontal="center"/>
    </xf>
    <xf numFmtId="0" fontId="9" fillId="0" borderId="44" xfId="0" applyFont="1" applyFill="1" applyBorder="1" applyAlignment="1">
      <alignment horizontal="center"/>
    </xf>
    <xf numFmtId="178" fontId="7" fillId="0" borderId="36" xfId="0" applyNumberFormat="1" applyFont="1" applyFill="1" applyBorder="1" applyAlignment="1"/>
    <xf numFmtId="178" fontId="7" fillId="0" borderId="45" xfId="0" applyNumberFormat="1" applyFont="1" applyFill="1" applyBorder="1" applyAlignment="1"/>
    <xf numFmtId="178" fontId="7" fillId="0" borderId="22" xfId="0" applyNumberFormat="1" applyFont="1" applyFill="1" applyBorder="1" applyAlignment="1"/>
    <xf numFmtId="178" fontId="7" fillId="0" borderId="33" xfId="0" applyNumberFormat="1" applyFont="1" applyFill="1" applyBorder="1" applyAlignment="1"/>
    <xf numFmtId="178" fontId="7" fillId="0" borderId="21" xfId="0" applyNumberFormat="1" applyFont="1" applyFill="1" applyBorder="1" applyAlignment="1"/>
    <xf numFmtId="181" fontId="7" fillId="0" borderId="36" xfId="0" applyNumberFormat="1" applyFont="1" applyFill="1" applyBorder="1" applyAlignment="1">
      <alignment horizontal="right" vertical="top"/>
    </xf>
    <xf numFmtId="181" fontId="7" fillId="0" borderId="45" xfId="0" applyNumberFormat="1" applyFont="1" applyFill="1" applyBorder="1" applyAlignment="1">
      <alignment horizontal="right"/>
    </xf>
    <xf numFmtId="181" fontId="7" fillId="0" borderId="22" xfId="0" applyNumberFormat="1" applyFont="1" applyFill="1" applyBorder="1" applyAlignment="1">
      <alignment horizontal="right" vertical="top"/>
    </xf>
    <xf numFmtId="181" fontId="7" fillId="0" borderId="33" xfId="0" applyNumberFormat="1" applyFont="1" applyFill="1" applyBorder="1" applyAlignment="1">
      <alignment horizontal="right" vertical="top"/>
    </xf>
    <xf numFmtId="0" fontId="59" fillId="0" borderId="0" xfId="0" applyFont="1">
      <alignment vertical="center"/>
    </xf>
    <xf numFmtId="0" fontId="0" fillId="0" borderId="14" xfId="0" applyFont="1" applyBorder="1">
      <alignment vertical="center"/>
    </xf>
    <xf numFmtId="0" fontId="0" fillId="0" borderId="46" xfId="0" applyFont="1" applyBorder="1" applyAlignment="1">
      <alignment horizontal="center" vertical="center"/>
    </xf>
    <xf numFmtId="0" fontId="0" fillId="0" borderId="17" xfId="0" applyFont="1" applyFill="1" applyBorder="1">
      <alignment vertical="center"/>
    </xf>
    <xf numFmtId="0" fontId="0" fillId="0" borderId="33" xfId="0" applyBorder="1">
      <alignment vertical="center"/>
    </xf>
    <xf numFmtId="56" fontId="21" fillId="0" borderId="32" xfId="0" applyNumberFormat="1" applyFont="1" applyBorder="1" applyAlignment="1">
      <alignment horizontal="right" vertical="center"/>
    </xf>
    <xf numFmtId="0" fontId="0" fillId="0" borderId="0" xfId="0" applyAlignment="1">
      <alignment horizontal="center" vertical="center"/>
    </xf>
    <xf numFmtId="56" fontId="2" fillId="0" borderId="19" xfId="0" applyNumberFormat="1" applyFont="1" applyBorder="1" applyAlignment="1">
      <alignment horizontal="right" vertical="center"/>
    </xf>
    <xf numFmtId="56" fontId="2" fillId="0" borderId="20" xfId="0" applyNumberFormat="1" applyFont="1" applyBorder="1" applyAlignment="1">
      <alignment horizontal="right" vertical="center"/>
    </xf>
    <xf numFmtId="0" fontId="14" fillId="0" borderId="20" xfId="0" applyNumberFormat="1" applyFont="1" applyFill="1" applyBorder="1" applyAlignment="1">
      <alignment horizontal="center"/>
    </xf>
    <xf numFmtId="0" fontId="17" fillId="1" borderId="22" xfId="0" applyFont="1" applyFill="1" applyBorder="1" applyAlignment="1">
      <alignment horizontal="center" vertical="center"/>
    </xf>
    <xf numFmtId="0" fontId="0" fillId="0" borderId="32" xfId="0" applyFont="1" applyBorder="1" applyAlignment="1">
      <alignment horizontal="center" vertical="center"/>
    </xf>
    <xf numFmtId="180" fontId="7" fillId="0" borderId="47" xfId="0" applyNumberFormat="1" applyFont="1" applyFill="1" applyBorder="1" applyAlignment="1">
      <alignment horizontal="center"/>
    </xf>
    <xf numFmtId="178" fontId="7" fillId="0" borderId="11" xfId="0" applyNumberFormat="1" applyFont="1" applyFill="1" applyBorder="1" applyAlignment="1">
      <alignment horizontal="right"/>
    </xf>
    <xf numFmtId="0" fontId="7" fillId="0" borderId="13" xfId="0" applyFont="1" applyFill="1" applyBorder="1" applyAlignment="1">
      <alignment horizontal="left"/>
    </xf>
    <xf numFmtId="0" fontId="7" fillId="0" borderId="13" xfId="0" applyFont="1" applyFill="1" applyBorder="1" applyAlignment="1">
      <alignment horizontal="center"/>
    </xf>
    <xf numFmtId="176" fontId="7" fillId="0" borderId="13" xfId="0" applyNumberFormat="1" applyFont="1" applyFill="1" applyBorder="1" applyAlignment="1">
      <alignment horizontal="right"/>
    </xf>
    <xf numFmtId="181" fontId="7" fillId="0" borderId="13" xfId="0" applyNumberFormat="1" applyFont="1" applyFill="1" applyBorder="1" applyAlignment="1">
      <alignment horizontal="right" vertical="top"/>
    </xf>
    <xf numFmtId="0" fontId="0" fillId="0" borderId="16" xfId="0" applyBorder="1" applyAlignment="1">
      <alignment horizontal="center" vertical="center"/>
    </xf>
    <xf numFmtId="0" fontId="0" fillId="0" borderId="48" xfId="0" applyBorder="1">
      <alignment vertical="center"/>
    </xf>
    <xf numFmtId="176" fontId="7" fillId="0" borderId="49" xfId="0" applyNumberFormat="1" applyFont="1" applyFill="1" applyBorder="1" applyAlignment="1"/>
    <xf numFmtId="0" fontId="7" fillId="0" borderId="49" xfId="0" applyFont="1" applyFill="1" applyBorder="1" applyAlignment="1">
      <alignment horizontal="center"/>
    </xf>
    <xf numFmtId="176" fontId="7" fillId="0" borderId="49" xfId="0" applyNumberFormat="1" applyFont="1" applyFill="1" applyBorder="1" applyAlignment="1">
      <alignment horizontal="right"/>
    </xf>
    <xf numFmtId="21" fontId="7" fillId="0" borderId="49" xfId="0" applyNumberFormat="1" applyFont="1" applyFill="1" applyBorder="1" applyAlignment="1">
      <alignment horizontal="center"/>
    </xf>
    <xf numFmtId="179" fontId="7" fillId="0" borderId="49" xfId="0" applyNumberFormat="1" applyFont="1" applyFill="1" applyBorder="1" applyAlignment="1"/>
    <xf numFmtId="177" fontId="7" fillId="0" borderId="49" xfId="0" applyNumberFormat="1" applyFont="1" applyFill="1" applyBorder="1" applyAlignment="1"/>
    <xf numFmtId="181" fontId="7" fillId="0" borderId="49" xfId="0" applyNumberFormat="1" applyFont="1" applyFill="1" applyBorder="1" applyAlignment="1">
      <alignment horizontal="right" vertical="top"/>
    </xf>
    <xf numFmtId="178" fontId="7" fillId="0" borderId="49" xfId="0" applyNumberFormat="1" applyFont="1" applyFill="1" applyBorder="1" applyAlignment="1">
      <alignment horizontal="right"/>
    </xf>
    <xf numFmtId="178" fontId="7" fillId="0" borderId="13" xfId="0" applyNumberFormat="1" applyFont="1" applyFill="1" applyBorder="1" applyAlignment="1">
      <alignment horizontal="right"/>
    </xf>
    <xf numFmtId="0" fontId="6" fillId="0" borderId="0" xfId="0" applyFont="1" applyAlignment="1">
      <alignment horizontal="center"/>
    </xf>
    <xf numFmtId="0" fontId="60" fillId="0" borderId="0" xfId="0" applyFont="1">
      <alignment vertical="center"/>
    </xf>
    <xf numFmtId="0" fontId="21" fillId="0" borderId="0" xfId="0" applyFont="1" applyAlignment="1">
      <alignment vertical="center"/>
    </xf>
    <xf numFmtId="0" fontId="6" fillId="0" borderId="0" xfId="0" applyFont="1" applyAlignment="1">
      <alignment vertical="center"/>
    </xf>
    <xf numFmtId="0" fontId="23" fillId="0" borderId="0" xfId="0" applyFont="1" applyAlignment="1"/>
    <xf numFmtId="0" fontId="9" fillId="0" borderId="0" xfId="0" applyFont="1" applyBorder="1" applyAlignment="1">
      <alignment vertical="center" shrinkToFit="1"/>
    </xf>
    <xf numFmtId="184" fontId="9" fillId="25" borderId="24"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Alignment="1">
      <alignment horizontal="center"/>
    </xf>
    <xf numFmtId="176" fontId="9" fillId="0" borderId="10" xfId="0" quotePrefix="1" applyNumberFormat="1" applyFont="1" applyBorder="1" applyAlignment="1">
      <alignment horizontal="center"/>
    </xf>
    <xf numFmtId="0" fontId="7" fillId="0" borderId="11" xfId="0" applyFont="1" applyBorder="1" applyAlignment="1">
      <alignment horizontal="left" shrinkToFit="1"/>
    </xf>
    <xf numFmtId="179" fontId="7" fillId="0" borderId="10" xfId="0" quotePrefix="1" applyNumberFormat="1" applyFont="1" applyBorder="1" applyAlignment="1">
      <alignment horizontal="right"/>
    </xf>
    <xf numFmtId="179" fontId="7" fillId="0" borderId="10" xfId="0" applyNumberFormat="1" applyFont="1" applyBorder="1" applyAlignment="1"/>
    <xf numFmtId="0" fontId="9" fillId="0" borderId="10" xfId="0" applyFont="1" applyBorder="1" applyAlignment="1">
      <alignment horizontal="center"/>
    </xf>
    <xf numFmtId="0" fontId="9" fillId="0" borderId="0" xfId="0" applyFont="1" applyBorder="1" applyAlignment="1"/>
    <xf numFmtId="176" fontId="9" fillId="0" borderId="11" xfId="0" quotePrefix="1" applyNumberFormat="1" applyFont="1" applyBorder="1" applyAlignment="1">
      <alignment horizontal="center"/>
    </xf>
    <xf numFmtId="179" fontId="7" fillId="0" borderId="11" xfId="0" quotePrefix="1" applyNumberFormat="1" applyFont="1" applyBorder="1" applyAlignment="1">
      <alignment horizontal="right"/>
    </xf>
    <xf numFmtId="179" fontId="7" fillId="0" borderId="11" xfId="0" applyNumberFormat="1" applyFont="1" applyBorder="1" applyAlignment="1">
      <alignment horizontal="right"/>
    </xf>
    <xf numFmtId="179" fontId="7" fillId="0" borderId="11" xfId="0" applyNumberFormat="1" applyFont="1" applyBorder="1" applyAlignment="1"/>
    <xf numFmtId="0" fontId="9" fillId="0" borderId="11" xfId="0" applyFont="1" applyBorder="1" applyAlignment="1">
      <alignment horizontal="center"/>
    </xf>
    <xf numFmtId="179" fontId="61" fillId="0" borderId="11" xfId="0" quotePrefix="1" applyNumberFormat="1" applyFont="1" applyBorder="1" applyAlignment="1">
      <alignment horizontal="right"/>
    </xf>
    <xf numFmtId="176" fontId="9" fillId="0" borderId="12" xfId="0" quotePrefix="1" applyNumberFormat="1" applyFont="1" applyBorder="1" applyAlignment="1">
      <alignment horizontal="center"/>
    </xf>
    <xf numFmtId="0" fontId="7" fillId="0" borderId="12" xfId="0" applyFont="1" applyBorder="1" applyAlignment="1">
      <alignment horizontal="left" shrinkToFit="1"/>
    </xf>
    <xf numFmtId="179" fontId="7" fillId="0" borderId="12" xfId="0" quotePrefix="1" applyNumberFormat="1" applyFont="1" applyBorder="1" applyAlignment="1">
      <alignment horizontal="right"/>
    </xf>
    <xf numFmtId="179" fontId="7" fillId="0" borderId="12" xfId="0" applyNumberFormat="1" applyFont="1" applyBorder="1" applyAlignment="1"/>
    <xf numFmtId="0" fontId="9" fillId="0" borderId="12" xfId="0" applyFont="1" applyBorder="1" applyAlignment="1">
      <alignment horizontal="center"/>
    </xf>
    <xf numFmtId="176" fontId="7" fillId="0" borderId="13" xfId="0" applyNumberFormat="1" applyFont="1" applyBorder="1" applyAlignment="1"/>
    <xf numFmtId="0" fontId="7" fillId="0" borderId="13" xfId="0" applyFont="1" applyBorder="1" applyAlignment="1">
      <alignment horizontal="left" shrinkToFit="1"/>
    </xf>
    <xf numFmtId="179" fontId="7" fillId="0" borderId="13" xfId="0" applyNumberFormat="1" applyFont="1" applyBorder="1" applyAlignment="1"/>
    <xf numFmtId="0" fontId="9" fillId="0" borderId="13" xfId="0" applyFont="1" applyBorder="1" applyAlignment="1">
      <alignment horizontal="center"/>
    </xf>
    <xf numFmtId="179" fontId="62" fillId="0" borderId="11" xfId="0" quotePrefix="1" applyNumberFormat="1" applyFont="1" applyBorder="1" applyAlignment="1">
      <alignment horizontal="right"/>
    </xf>
    <xf numFmtId="0" fontId="9" fillId="0" borderId="0" xfId="0" applyFont="1" applyAlignment="1">
      <alignment shrinkToFit="1"/>
    </xf>
    <xf numFmtId="0" fontId="9" fillId="0" borderId="50" xfId="0" applyFont="1" applyBorder="1" applyAlignment="1"/>
    <xf numFmtId="0" fontId="9" fillId="0" borderId="51" xfId="0" applyFont="1" applyBorder="1" applyAlignment="1"/>
    <xf numFmtId="0" fontId="9" fillId="0" borderId="52" xfId="0" applyFont="1" applyBorder="1" applyAlignment="1"/>
    <xf numFmtId="0" fontId="9" fillId="0" borderId="53" xfId="0" applyFont="1" applyBorder="1" applyAlignment="1">
      <alignment shrinkToFit="1"/>
    </xf>
    <xf numFmtId="0" fontId="9" fillId="0" borderId="0" xfId="0" applyFont="1" applyBorder="1" applyAlignment="1">
      <alignment horizontal="right"/>
    </xf>
    <xf numFmtId="0" fontId="9" fillId="0" borderId="54" xfId="0" applyFont="1" applyBorder="1" applyAlignment="1">
      <alignment horizontal="right"/>
    </xf>
    <xf numFmtId="0" fontId="25" fillId="0" borderId="0" xfId="0" applyFont="1" applyAlignment="1">
      <alignment horizontal="left" readingOrder="1"/>
    </xf>
    <xf numFmtId="0" fontId="9" fillId="0" borderId="55" xfId="0" applyFont="1" applyBorder="1" applyAlignment="1"/>
    <xf numFmtId="0" fontId="9" fillId="0" borderId="56" xfId="0" applyFont="1" applyBorder="1" applyAlignment="1"/>
    <xf numFmtId="0" fontId="9" fillId="0" borderId="57" xfId="0" applyFont="1" applyBorder="1" applyAlignment="1"/>
    <xf numFmtId="56" fontId="9" fillId="0" borderId="58" xfId="0" applyNumberFormat="1" applyFont="1" applyBorder="1" applyAlignment="1">
      <alignment vertical="center" shrinkToFit="1"/>
    </xf>
    <xf numFmtId="183" fontId="9" fillId="0" borderId="59" xfId="0" applyNumberFormat="1" applyFont="1" applyBorder="1" applyAlignment="1">
      <alignment vertical="center" shrinkToFit="1"/>
    </xf>
    <xf numFmtId="183" fontId="9" fillId="0" borderId="60" xfId="0" applyNumberFormat="1" applyFont="1" applyBorder="1" applyAlignment="1">
      <alignment vertical="center" shrinkToFit="1"/>
    </xf>
    <xf numFmtId="0" fontId="7" fillId="0" borderId="61" xfId="0" applyFont="1" applyBorder="1" applyAlignment="1">
      <alignment horizontal="center" vertical="center" shrinkToFit="1"/>
    </xf>
    <xf numFmtId="0" fontId="9" fillId="0" borderId="62" xfId="0" applyFont="1" applyBorder="1" applyAlignment="1">
      <alignment horizontal="center" vertical="center" shrinkToFit="1"/>
    </xf>
    <xf numFmtId="176" fontId="7" fillId="0" borderId="63" xfId="0" applyNumberFormat="1"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176" fontId="7" fillId="0" borderId="66" xfId="0" applyNumberFormat="1"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69" xfId="0" applyNumberFormat="1" applyFont="1" applyBorder="1" applyAlignment="1">
      <alignment horizontal="center" vertical="center" shrinkToFit="1"/>
    </xf>
    <xf numFmtId="176" fontId="7" fillId="0" borderId="70" xfId="0" applyNumberFormat="1" applyFont="1" applyBorder="1" applyAlignment="1">
      <alignment horizontal="center" vertical="center" shrinkToFit="1"/>
    </xf>
    <xf numFmtId="176" fontId="7" fillId="0" borderId="7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73" xfId="0" applyNumberFormat="1" applyFont="1" applyBorder="1" applyAlignment="1">
      <alignment horizontal="center" vertical="center" shrinkToFit="1"/>
    </xf>
    <xf numFmtId="176" fontId="7" fillId="0" borderId="74" xfId="0" applyNumberFormat="1" applyFont="1" applyBorder="1" applyAlignment="1">
      <alignment horizontal="center" vertical="center" shrinkToFit="1"/>
    </xf>
    <xf numFmtId="0" fontId="7" fillId="0" borderId="75" xfId="0" applyFont="1" applyBorder="1" applyAlignment="1">
      <alignment horizontal="center" vertical="center" shrinkToFit="1"/>
    </xf>
    <xf numFmtId="176" fontId="7" fillId="0" borderId="76" xfId="0" applyNumberFormat="1" applyFont="1" applyBorder="1" applyAlignment="1">
      <alignment horizontal="center" vertical="center" shrinkToFit="1"/>
    </xf>
    <xf numFmtId="0" fontId="7" fillId="0" borderId="0" xfId="0" applyFont="1" applyAlignment="1">
      <alignment shrinkToFit="1"/>
    </xf>
    <xf numFmtId="176" fontId="7" fillId="0" borderId="0" xfId="0" applyNumberFormat="1" applyFont="1" applyBorder="1" applyAlignment="1">
      <alignment horizontal="center" vertical="center" shrinkToFit="1"/>
    </xf>
    <xf numFmtId="0" fontId="7" fillId="0" borderId="0" xfId="0" applyFont="1" applyBorder="1" applyAlignment="1">
      <alignment horizontal="center" vertical="center" shrinkToFit="1"/>
    </xf>
    <xf numFmtId="0" fontId="0" fillId="0" borderId="0" xfId="0" applyAlignment="1"/>
    <xf numFmtId="0" fontId="9" fillId="0" borderId="77" xfId="0" applyFont="1" applyBorder="1" applyAlignment="1">
      <alignment horizontal="center" vertical="center"/>
    </xf>
    <xf numFmtId="0" fontId="7" fillId="0" borderId="77" xfId="0" applyFont="1" applyBorder="1" applyAlignment="1">
      <alignment horizontal="center" vertical="center" wrapText="1"/>
    </xf>
    <xf numFmtId="0" fontId="9" fillId="0" borderId="14" xfId="0" applyFont="1" applyBorder="1" applyAlignment="1">
      <alignment horizontal="center" vertical="center" shrinkToFit="1"/>
    </xf>
    <xf numFmtId="182" fontId="7" fillId="0" borderId="11" xfId="0" applyNumberFormat="1" applyFont="1" applyBorder="1" applyAlignment="1">
      <alignment horizontal="right" shrinkToFit="1"/>
    </xf>
    <xf numFmtId="182" fontId="7" fillId="0" borderId="12" xfId="0" applyNumberFormat="1" applyFont="1" applyBorder="1" applyAlignment="1">
      <alignment horizontal="right" shrinkToFit="1"/>
    </xf>
    <xf numFmtId="182" fontId="7" fillId="0" borderId="13" xfId="0" applyNumberFormat="1" applyFont="1" applyBorder="1" applyAlignment="1">
      <alignment horizontal="right" shrinkToFit="1"/>
    </xf>
    <xf numFmtId="14" fontId="0" fillId="0" borderId="14" xfId="0" applyNumberFormat="1" applyBorder="1" applyAlignment="1"/>
    <xf numFmtId="14" fontId="0" fillId="0" borderId="0" xfId="0" applyNumberFormat="1" applyAlignment="1"/>
    <xf numFmtId="0" fontId="17" fillId="0" borderId="0" xfId="0" applyFont="1" applyAlignment="1"/>
    <xf numFmtId="0" fontId="7" fillId="0" borderId="49" xfId="0" applyFont="1" applyFill="1" applyBorder="1" applyAlignment="1">
      <alignment horizontal="left"/>
    </xf>
    <xf numFmtId="0" fontId="21" fillId="0" borderId="0" xfId="0" applyFont="1" applyAlignment="1">
      <alignment horizontal="center" vertical="center"/>
    </xf>
    <xf numFmtId="0" fontId="6" fillId="0" borderId="0" xfId="0" applyFont="1" applyAlignment="1">
      <alignment horizontal="center" vertical="center"/>
    </xf>
    <xf numFmtId="0" fontId="9" fillId="0" borderId="0" xfId="0" applyFont="1" applyBorder="1" applyAlignment="1">
      <alignment horizontal="right" vertical="center" shrinkToFit="1"/>
    </xf>
    <xf numFmtId="0" fontId="9" fillId="0" borderId="0" xfId="0" applyFont="1" applyAlignment="1">
      <alignment horizontal="center" shrinkToFit="1"/>
    </xf>
    <xf numFmtId="0" fontId="9" fillId="0" borderId="67" xfId="0" applyFont="1" applyBorder="1" applyAlignment="1">
      <alignment horizontal="center"/>
    </xf>
    <xf numFmtId="0" fontId="9" fillId="0" borderId="74" xfId="0" applyFont="1" applyBorder="1" applyAlignment="1">
      <alignment horizontal="center"/>
    </xf>
    <xf numFmtId="0" fontId="9" fillId="0" borderId="63" xfId="0" applyFont="1" applyBorder="1" applyAlignment="1">
      <alignment horizontal="center"/>
    </xf>
    <xf numFmtId="179" fontId="7" fillId="0" borderId="0" xfId="0" applyNumberFormat="1" applyFont="1" applyBorder="1" applyAlignment="1">
      <alignment horizontal="center"/>
    </xf>
    <xf numFmtId="179" fontId="7" fillId="0" borderId="0" xfId="0" quotePrefix="1" applyNumberFormat="1" applyFont="1" applyBorder="1" applyAlignment="1">
      <alignment horizontal="center"/>
    </xf>
    <xf numFmtId="0" fontId="7" fillId="0" borderId="0" xfId="0" quotePrefix="1" applyNumberFormat="1" applyFont="1" applyBorder="1" applyAlignment="1">
      <alignment horizontal="center"/>
    </xf>
    <xf numFmtId="0" fontId="9" fillId="0" borderId="78" xfId="0" applyFont="1" applyBorder="1" applyAlignment="1">
      <alignment horizontal="center" vertical="center" wrapText="1"/>
    </xf>
    <xf numFmtId="176" fontId="9" fillId="0" borderId="36" xfId="0" quotePrefix="1" applyNumberFormat="1" applyFont="1" applyBorder="1" applyAlignment="1">
      <alignment horizontal="center"/>
    </xf>
    <xf numFmtId="0" fontId="9" fillId="0" borderId="79" xfId="0" applyFont="1" applyBorder="1" applyAlignment="1">
      <alignment horizontal="center"/>
    </xf>
    <xf numFmtId="176" fontId="9" fillId="0" borderId="37" xfId="0" quotePrefix="1" applyNumberFormat="1" applyFont="1" applyBorder="1" applyAlignment="1">
      <alignment horizontal="center"/>
    </xf>
    <xf numFmtId="0" fontId="9" fillId="0" borderId="80" xfId="0" applyFont="1" applyBorder="1" applyAlignment="1">
      <alignment horizontal="center"/>
    </xf>
    <xf numFmtId="176" fontId="9" fillId="0" borderId="38" xfId="0" quotePrefix="1" applyNumberFormat="1" applyFont="1" applyBorder="1" applyAlignment="1">
      <alignment horizontal="center"/>
    </xf>
    <xf numFmtId="0" fontId="9" fillId="0" borderId="81" xfId="0" applyFont="1" applyBorder="1" applyAlignment="1">
      <alignment horizontal="center"/>
    </xf>
    <xf numFmtId="0" fontId="9" fillId="0" borderId="82" xfId="0" applyFont="1" applyBorder="1" applyAlignment="1">
      <alignment horizontal="center"/>
    </xf>
    <xf numFmtId="176" fontId="7" fillId="0" borderId="83" xfId="0" quotePrefix="1" applyNumberFormat="1" applyFont="1" applyBorder="1" applyAlignment="1">
      <alignment horizontal="center"/>
    </xf>
    <xf numFmtId="0" fontId="9" fillId="0" borderId="83" xfId="0" applyFont="1" applyBorder="1" applyAlignment="1">
      <alignment horizontal="center"/>
    </xf>
    <xf numFmtId="0" fontId="9" fillId="0" borderId="84" xfId="0" applyFont="1" applyBorder="1" applyAlignment="1">
      <alignment horizontal="center"/>
    </xf>
    <xf numFmtId="0" fontId="9" fillId="0" borderId="85" xfId="0" applyFont="1" applyBorder="1" applyAlignment="1">
      <alignment horizontal="center"/>
    </xf>
    <xf numFmtId="176" fontId="9" fillId="0" borderId="86" xfId="0" quotePrefix="1" applyNumberFormat="1" applyFont="1" applyBorder="1" applyAlignment="1">
      <alignment horizontal="center"/>
    </xf>
    <xf numFmtId="176" fontId="7" fillId="0" borderId="87" xfId="0" applyNumberFormat="1" applyFont="1" applyBorder="1" applyAlignment="1"/>
    <xf numFmtId="0" fontId="7" fillId="0" borderId="87" xfId="0" applyFont="1" applyFill="1" applyBorder="1" applyAlignment="1">
      <alignment horizontal="left"/>
    </xf>
    <xf numFmtId="179" fontId="7" fillId="0" borderId="87" xfId="0" quotePrefix="1" applyNumberFormat="1" applyFont="1" applyBorder="1" applyAlignment="1">
      <alignment horizontal="right"/>
    </xf>
    <xf numFmtId="179" fontId="7" fillId="0" borderId="87" xfId="0" applyNumberFormat="1" applyFont="1" applyBorder="1" applyAlignment="1"/>
    <xf numFmtId="0" fontId="9" fillId="0" borderId="87" xfId="0" applyFont="1" applyBorder="1" applyAlignment="1">
      <alignment horizontal="center"/>
    </xf>
    <xf numFmtId="0" fontId="9" fillId="0" borderId="88" xfId="0" applyFont="1" applyBorder="1" applyAlignment="1">
      <alignment horizontal="center"/>
    </xf>
    <xf numFmtId="0" fontId="9" fillId="0" borderId="89" xfId="0" applyFont="1" applyBorder="1" applyAlignment="1">
      <alignment horizontal="center"/>
    </xf>
    <xf numFmtId="176" fontId="10" fillId="25" borderId="31" xfId="0" applyNumberFormat="1" applyFont="1" applyFill="1" applyBorder="1" applyAlignment="1">
      <alignment horizontal="center" vertical="center"/>
    </xf>
    <xf numFmtId="56" fontId="8" fillId="0" borderId="58" xfId="0" applyNumberFormat="1" applyFont="1" applyBorder="1" applyAlignment="1">
      <alignment vertical="center" shrinkToFit="1"/>
    </xf>
    <xf numFmtId="0" fontId="10" fillId="25" borderId="90" xfId="0" applyFont="1" applyFill="1" applyBorder="1" applyAlignment="1">
      <alignment horizontal="center" vertical="center"/>
    </xf>
    <xf numFmtId="184" fontId="9" fillId="25" borderId="91" xfId="0" applyNumberFormat="1" applyFont="1" applyFill="1" applyBorder="1" applyAlignment="1">
      <alignment horizontal="center" vertical="center"/>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14" fontId="9" fillId="0" borderId="0" xfId="0" applyNumberFormat="1" applyFont="1" applyAlignment="1"/>
    <xf numFmtId="0" fontId="0" fillId="24" borderId="14" xfId="0" applyFont="1" applyFill="1" applyBorder="1" applyAlignment="1" applyProtection="1">
      <alignment horizontal="left" indent="1"/>
    </xf>
    <xf numFmtId="0" fontId="15" fillId="24" borderId="14" xfId="0" applyFont="1" applyFill="1" applyBorder="1" applyAlignment="1" applyProtection="1"/>
    <xf numFmtId="21" fontId="7" fillId="0" borderId="58" xfId="0" applyNumberFormat="1" applyFont="1" applyFill="1" applyBorder="1" applyAlignment="1">
      <alignment horizontal="center"/>
    </xf>
    <xf numFmtId="21" fontId="7" fillId="0" borderId="67" xfId="0" applyNumberFormat="1" applyFont="1" applyFill="1" applyBorder="1" applyAlignment="1">
      <alignment horizontal="center"/>
    </xf>
    <xf numFmtId="21" fontId="7" fillId="0" borderId="63" xfId="0" applyNumberFormat="1" applyFont="1" applyFill="1" applyBorder="1" applyAlignment="1">
      <alignment horizontal="center"/>
    </xf>
    <xf numFmtId="21" fontId="7" fillId="0" borderId="74" xfId="0" applyNumberFormat="1" applyFont="1" applyFill="1" applyBorder="1" applyAlignment="1">
      <alignment horizontal="center"/>
    </xf>
    <xf numFmtId="0" fontId="8" fillId="0" borderId="92" xfId="0" applyNumberFormat="1" applyFont="1" applyFill="1" applyBorder="1" applyAlignment="1"/>
    <xf numFmtId="180" fontId="7" fillId="0" borderId="69" xfId="0" applyNumberFormat="1" applyFont="1" applyFill="1" applyBorder="1" applyAlignment="1">
      <alignment horizontal="left"/>
    </xf>
    <xf numFmtId="185" fontId="0" fillId="24" borderId="14" xfId="0" applyNumberFormat="1" applyFill="1" applyBorder="1" applyAlignment="1" applyProtection="1"/>
    <xf numFmtId="185" fontId="12" fillId="0" borderId="14" xfId="0" applyNumberFormat="1" applyFont="1" applyFill="1" applyBorder="1" applyAlignment="1"/>
    <xf numFmtId="179" fontId="0" fillId="24" borderId="14" xfId="0" applyNumberFormat="1" applyFill="1" applyBorder="1" applyAlignment="1"/>
    <xf numFmtId="179" fontId="12" fillId="0" borderId="14" xfId="0" applyNumberFormat="1" applyFont="1" applyFill="1" applyBorder="1" applyAlignment="1"/>
    <xf numFmtId="179" fontId="7" fillId="0" borderId="10" xfId="0" applyNumberFormat="1" applyFont="1" applyBorder="1" applyAlignment="1">
      <alignment horizontal="right"/>
    </xf>
    <xf numFmtId="0" fontId="9" fillId="0" borderId="14" xfId="0" applyFont="1" applyBorder="1" applyAlignment="1"/>
    <xf numFmtId="179" fontId="7" fillId="0" borderId="11" xfId="0" quotePrefix="1" applyNumberFormat="1" applyFont="1" applyBorder="1" applyAlignment="1"/>
    <xf numFmtId="0" fontId="53" fillId="0" borderId="0" xfId="0" applyFont="1" applyAlignment="1"/>
    <xf numFmtId="182" fontId="17" fillId="0" borderId="33" xfId="0" applyNumberFormat="1" applyFont="1" applyFill="1" applyBorder="1" applyAlignment="1">
      <alignment horizontal="center" vertical="center"/>
    </xf>
    <xf numFmtId="0" fontId="27" fillId="0" borderId="0" xfId="0" applyFont="1" applyBorder="1" applyAlignment="1">
      <alignment horizontal="right" vertical="center"/>
    </xf>
    <xf numFmtId="31" fontId="28" fillId="0" borderId="0" xfId="0" applyNumberFormat="1" applyFont="1" applyBorder="1" applyAlignment="1">
      <alignment horizontal="right" vertical="center"/>
    </xf>
    <xf numFmtId="0" fontId="63" fillId="0" borderId="0" xfId="0" applyFont="1">
      <alignment vertical="center"/>
    </xf>
    <xf numFmtId="0" fontId="27" fillId="0" borderId="0" xfId="0" applyFont="1" applyBorder="1" applyAlignment="1">
      <alignment horizontal="center" vertical="center"/>
    </xf>
    <xf numFmtId="0" fontId="27" fillId="0" borderId="93" xfId="0" applyFont="1" applyBorder="1" applyAlignment="1">
      <alignment horizontal="center" vertical="center"/>
    </xf>
    <xf numFmtId="0" fontId="63" fillId="0" borderId="0" xfId="0" applyFont="1" applyAlignment="1">
      <alignment horizontal="center" vertical="center"/>
    </xf>
    <xf numFmtId="0" fontId="63" fillId="0" borderId="14" xfId="0" applyFont="1" applyBorder="1" applyAlignment="1">
      <alignment horizontal="center" vertical="center"/>
    </xf>
    <xf numFmtId="0" fontId="63" fillId="25" borderId="61" xfId="0" applyFont="1" applyFill="1" applyBorder="1" applyAlignment="1">
      <alignment horizontal="right" vertical="center"/>
    </xf>
    <xf numFmtId="0" fontId="63" fillId="26" borderId="14" xfId="0" applyFont="1" applyFill="1" applyBorder="1" applyAlignment="1">
      <alignment horizontal="left" vertical="center"/>
    </xf>
    <xf numFmtId="0" fontId="63" fillId="0" borderId="0" xfId="0" applyFont="1" applyAlignment="1">
      <alignment horizontal="right" vertical="center"/>
    </xf>
    <xf numFmtId="0" fontId="28" fillId="0" borderId="0" xfId="0" applyFont="1" applyBorder="1" applyAlignment="1">
      <alignment horizontal="left" vertical="center"/>
    </xf>
    <xf numFmtId="0" fontId="63" fillId="0" borderId="0" xfId="0" applyFont="1" applyAlignment="1">
      <alignment horizontal="left" vertical="center"/>
    </xf>
    <xf numFmtId="0" fontId="2" fillId="25" borderId="94" xfId="0" applyFont="1" applyFill="1" applyBorder="1" applyAlignment="1">
      <alignment vertical="top" wrapText="1"/>
    </xf>
    <xf numFmtId="0" fontId="2" fillId="25" borderId="92" xfId="0" applyFont="1" applyFill="1" applyBorder="1" applyAlignment="1">
      <alignment vertical="top" wrapText="1"/>
    </xf>
    <xf numFmtId="0" fontId="2" fillId="25" borderId="84" xfId="0" applyFont="1" applyFill="1" applyBorder="1" applyAlignment="1">
      <alignment vertical="top" wrapText="1"/>
    </xf>
    <xf numFmtId="180" fontId="9" fillId="0" borderId="66" xfId="0" applyNumberFormat="1" applyFont="1" applyFill="1" applyBorder="1" applyAlignment="1">
      <alignment vertical="center"/>
    </xf>
    <xf numFmtId="180" fontId="9" fillId="0" borderId="69" xfId="0" applyNumberFormat="1" applyFont="1" applyFill="1" applyBorder="1" applyAlignment="1">
      <alignment vertical="center"/>
    </xf>
    <xf numFmtId="21" fontId="9" fillId="0" borderId="67" xfId="0" applyNumberFormat="1" applyFont="1" applyFill="1" applyBorder="1" applyAlignment="1">
      <alignment horizontal="left" vertical="top"/>
    </xf>
    <xf numFmtId="179" fontId="7" fillId="0" borderId="12" xfId="0" applyNumberFormat="1" applyFont="1" applyBorder="1" applyAlignment="1">
      <alignment horizontal="right"/>
    </xf>
    <xf numFmtId="179" fontId="61" fillId="0" borderId="10" xfId="0" quotePrefix="1" applyNumberFormat="1" applyFont="1" applyBorder="1" applyAlignment="1">
      <alignment horizontal="right"/>
    </xf>
    <xf numFmtId="179" fontId="61" fillId="0" borderId="12" xfId="0" quotePrefix="1" applyNumberFormat="1" applyFont="1" applyBorder="1" applyAlignment="1">
      <alignment horizontal="right"/>
    </xf>
    <xf numFmtId="176" fontId="7" fillId="0" borderId="13" xfId="0" applyNumberFormat="1" applyFont="1" applyFill="1" applyBorder="1" applyAlignment="1">
      <alignment horizontal="right" vertical="center"/>
    </xf>
    <xf numFmtId="0" fontId="9" fillId="0" borderId="0" xfId="0" applyFont="1" applyBorder="1" applyAlignment="1">
      <alignment wrapText="1" shrinkToFit="1"/>
    </xf>
    <xf numFmtId="0" fontId="8" fillId="0" borderId="0" xfId="0" applyFont="1" applyBorder="1" applyAlignment="1">
      <alignment horizontal="left"/>
    </xf>
    <xf numFmtId="21" fontId="7" fillId="0" borderId="63" xfId="0" applyNumberFormat="1" applyFont="1" applyFill="1" applyBorder="1" applyAlignment="1">
      <alignment horizontal="left"/>
    </xf>
    <xf numFmtId="21" fontId="7" fillId="0" borderId="74" xfId="0" applyNumberFormat="1" applyFont="1" applyFill="1" applyBorder="1" applyAlignment="1">
      <alignment horizontal="left"/>
    </xf>
    <xf numFmtId="179" fontId="62" fillId="0" borderId="12" xfId="0" quotePrefix="1" applyNumberFormat="1" applyFont="1" applyBorder="1" applyAlignment="1">
      <alignment horizontal="right"/>
    </xf>
    <xf numFmtId="21" fontId="7" fillId="0" borderId="67" xfId="0" applyNumberFormat="1" applyFont="1" applyFill="1" applyBorder="1" applyAlignment="1">
      <alignment horizontal="left"/>
    </xf>
    <xf numFmtId="183" fontId="31" fillId="0" borderId="59" xfId="0" applyNumberFormat="1" applyFont="1" applyBorder="1" applyAlignment="1">
      <alignment vertical="center" wrapText="1" shrinkToFit="1"/>
    </xf>
    <xf numFmtId="179" fontId="62" fillId="0" borderId="10" xfId="0" quotePrefix="1" applyNumberFormat="1" applyFont="1" applyBorder="1" applyAlignment="1">
      <alignment horizontal="right"/>
    </xf>
    <xf numFmtId="14" fontId="13" fillId="0" borderId="0" xfId="0" quotePrefix="1" applyNumberFormat="1" applyFont="1" applyAlignment="1">
      <alignment horizontal="right" vertical="center"/>
    </xf>
    <xf numFmtId="0" fontId="26" fillId="0" borderId="14" xfId="0" applyFont="1" applyFill="1" applyBorder="1" applyAlignment="1" applyProtection="1"/>
    <xf numFmtId="176" fontId="26" fillId="0" borderId="14" xfId="0" applyNumberFormat="1" applyFont="1" applyFill="1" applyBorder="1" applyAlignment="1" applyProtection="1"/>
    <xf numFmtId="0" fontId="64" fillId="0" borderId="14" xfId="0" applyFont="1" applyFill="1" applyBorder="1" applyAlignment="1"/>
    <xf numFmtId="0" fontId="15" fillId="0" borderId="14" xfId="0" applyFont="1" applyFill="1" applyBorder="1" applyAlignment="1" applyProtection="1"/>
    <xf numFmtId="0" fontId="65" fillId="0" borderId="14" xfId="0" applyFont="1" applyFill="1" applyBorder="1" applyAlignment="1" applyProtection="1">
      <alignment horizontal="left" indent="1"/>
    </xf>
    <xf numFmtId="179" fontId="0" fillId="0" borderId="14" xfId="0" applyNumberFormat="1" applyFill="1" applyBorder="1" applyAlignment="1"/>
    <xf numFmtId="0" fontId="0" fillId="0" borderId="0" xfId="0" applyFill="1">
      <alignment vertical="center"/>
    </xf>
    <xf numFmtId="0" fontId="26" fillId="0" borderId="14" xfId="0" applyFont="1" applyFill="1" applyBorder="1" applyAlignment="1"/>
    <xf numFmtId="185" fontId="0" fillId="0" borderId="14" xfId="0" applyNumberFormat="1" applyFill="1" applyBorder="1" applyAlignment="1" applyProtection="1"/>
    <xf numFmtId="0" fontId="7" fillId="0" borderId="14" xfId="0" applyFont="1" applyFill="1" applyBorder="1" applyAlignment="1" applyProtection="1"/>
    <xf numFmtId="0" fontId="0" fillId="0" borderId="14" xfId="0" applyFont="1" applyBorder="1" applyAlignment="1">
      <alignment horizontal="left" vertical="center"/>
    </xf>
    <xf numFmtId="0" fontId="0" fillId="26" borderId="14" xfId="0" applyFont="1" applyFill="1" applyBorder="1" applyAlignment="1">
      <alignment horizontal="left" vertical="center"/>
    </xf>
    <xf numFmtId="0" fontId="0" fillId="0" borderId="33" xfId="0" applyFont="1" applyBorder="1">
      <alignment vertical="center"/>
    </xf>
    <xf numFmtId="0" fontId="0" fillId="0" borderId="33" xfId="0" applyFont="1" applyBorder="1" applyAlignment="1">
      <alignment horizontal="left" vertical="center"/>
    </xf>
    <xf numFmtId="0" fontId="0" fillId="26" borderId="33" xfId="0" applyFont="1" applyFill="1" applyBorder="1" applyAlignment="1">
      <alignment horizontal="left" vertical="center"/>
    </xf>
    <xf numFmtId="185" fontId="0" fillId="24" borderId="14" xfId="0" applyNumberFormat="1" applyFont="1" applyFill="1" applyBorder="1" applyAlignment="1" applyProtection="1"/>
    <xf numFmtId="179" fontId="0" fillId="24" borderId="14" xfId="0" applyNumberFormat="1" applyFont="1" applyFill="1" applyBorder="1" applyAlignment="1"/>
    <xf numFmtId="0" fontId="66" fillId="27" borderId="14" xfId="0" applyFont="1" applyFill="1" applyBorder="1" applyAlignment="1" applyProtection="1">
      <alignment horizontal="left" indent="1"/>
    </xf>
    <xf numFmtId="56" fontId="2" fillId="0" borderId="0" xfId="0" applyNumberFormat="1" applyFont="1" applyBorder="1" applyAlignment="1">
      <alignment horizontal="right" vertical="center"/>
    </xf>
    <xf numFmtId="183" fontId="10" fillId="25" borderId="24" xfId="0" applyNumberFormat="1" applyFont="1" applyFill="1" applyBorder="1" applyAlignment="1">
      <alignment horizontal="center" vertical="center" wrapText="1"/>
    </xf>
    <xf numFmtId="176" fontId="7" fillId="0" borderId="13" xfId="0" applyNumberFormat="1" applyFont="1" applyFill="1" applyBorder="1" applyAlignment="1">
      <alignment horizontal="center"/>
    </xf>
    <xf numFmtId="0" fontId="26" fillId="0" borderId="14" xfId="0" applyNumberFormat="1" applyFont="1" applyFill="1" applyBorder="1" applyAlignment="1" applyProtection="1"/>
    <xf numFmtId="176" fontId="7" fillId="0" borderId="11" xfId="0" applyNumberFormat="1" applyFont="1" applyFill="1" applyBorder="1" applyAlignment="1">
      <alignment horizontal="center"/>
    </xf>
    <xf numFmtId="176" fontId="9" fillId="0" borderId="39" xfId="0" quotePrefix="1" applyNumberFormat="1" applyFont="1" applyBorder="1" applyAlignment="1">
      <alignment horizontal="center"/>
    </xf>
    <xf numFmtId="179" fontId="7" fillId="0" borderId="13" xfId="0" quotePrefix="1" applyNumberFormat="1" applyFont="1" applyBorder="1" applyAlignment="1">
      <alignment horizontal="right"/>
    </xf>
    <xf numFmtId="179" fontId="62" fillId="0" borderId="13" xfId="0" quotePrefix="1" applyNumberFormat="1" applyFont="1" applyBorder="1" applyAlignment="1">
      <alignment horizontal="right"/>
    </xf>
    <xf numFmtId="179" fontId="7" fillId="0" borderId="13" xfId="0" applyNumberFormat="1" applyFont="1" applyBorder="1" applyAlignment="1">
      <alignment horizontal="right"/>
    </xf>
    <xf numFmtId="0" fontId="7" fillId="0" borderId="95" xfId="0" applyFont="1" applyBorder="1" applyAlignment="1">
      <alignment horizontal="center" vertical="center" shrinkToFit="1"/>
    </xf>
    <xf numFmtId="176" fontId="7" fillId="0" borderId="95" xfId="0" applyNumberFormat="1" applyFont="1" applyBorder="1" applyAlignment="1">
      <alignment horizontal="center" vertical="center" shrinkToFit="1"/>
    </xf>
    <xf numFmtId="176" fontId="7" fillId="0" borderId="96" xfId="0" applyNumberFormat="1" applyFont="1" applyBorder="1" applyAlignment="1">
      <alignment horizontal="center" vertical="center" shrinkToFit="1"/>
    </xf>
    <xf numFmtId="179" fontId="62" fillId="0" borderId="10" xfId="0" applyNumberFormat="1" applyFont="1" applyBorder="1" applyAlignment="1">
      <alignment horizontal="right"/>
    </xf>
    <xf numFmtId="179" fontId="61" fillId="0" borderId="13" xfId="0" applyNumberFormat="1" applyFont="1" applyBorder="1" applyAlignment="1">
      <alignment horizontal="right"/>
    </xf>
    <xf numFmtId="179" fontId="62" fillId="0" borderId="11" xfId="0" quotePrefix="1" applyNumberFormat="1" applyFont="1" applyBorder="1" applyAlignment="1"/>
    <xf numFmtId="179" fontId="7" fillId="0" borderId="10" xfId="0" quotePrefix="1" applyNumberFormat="1" applyFont="1" applyBorder="1" applyAlignment="1"/>
    <xf numFmtId="0" fontId="19" fillId="0" borderId="32" xfId="0" applyFont="1" applyFill="1" applyBorder="1" applyAlignment="1">
      <alignment horizontal="center" vertical="center"/>
    </xf>
    <xf numFmtId="0" fontId="9" fillId="0" borderId="29" xfId="0" applyNumberFormat="1" applyFont="1" applyFill="1" applyBorder="1" applyAlignment="1" applyProtection="1">
      <alignment horizontal="center" vertical="center" shrinkToFit="1"/>
    </xf>
    <xf numFmtId="0" fontId="9" fillId="0" borderId="14" xfId="0" applyNumberFormat="1" applyFont="1" applyFill="1" applyBorder="1" applyAlignment="1" applyProtection="1">
      <alignment horizontal="center" vertical="center" shrinkToFit="1"/>
    </xf>
    <xf numFmtId="0" fontId="25" fillId="0" borderId="14" xfId="0" applyNumberFormat="1" applyFont="1" applyFill="1" applyBorder="1" applyAlignment="1" applyProtection="1">
      <alignment horizontal="center" vertical="center" shrinkToFit="1"/>
    </xf>
    <xf numFmtId="0" fontId="25" fillId="0" borderId="77" xfId="0" applyNumberFormat="1"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2" fontId="9" fillId="0" borderId="43" xfId="0" applyNumberFormat="1" applyFont="1" applyFill="1" applyBorder="1" applyAlignment="1" applyProtection="1">
      <alignment vertical="center"/>
    </xf>
    <xf numFmtId="2" fontId="9" fillId="0" borderId="29" xfId="0" applyNumberFormat="1" applyFont="1" applyFill="1" applyBorder="1" applyAlignment="1" applyProtection="1">
      <alignment vertical="center" shrinkToFit="1"/>
    </xf>
    <xf numFmtId="2" fontId="9" fillId="0" borderId="44" xfId="0" applyNumberFormat="1" applyFont="1" applyFill="1" applyBorder="1" applyAlignment="1" applyProtection="1">
      <alignment vertical="center"/>
    </xf>
    <xf numFmtId="182" fontId="9" fillId="0" borderId="97" xfId="0" applyNumberFormat="1" applyFont="1" applyFill="1" applyBorder="1" applyAlignment="1">
      <alignment vertical="center"/>
    </xf>
    <xf numFmtId="182" fontId="9" fillId="0" borderId="29" xfId="0" applyNumberFormat="1" applyFont="1" applyFill="1" applyBorder="1" applyAlignment="1">
      <alignment vertical="center"/>
    </xf>
    <xf numFmtId="182" fontId="9" fillId="0" borderId="44" xfId="0" applyNumberFormat="1" applyFont="1" applyFill="1" applyBorder="1" applyAlignment="1">
      <alignment vertical="center"/>
    </xf>
    <xf numFmtId="2" fontId="9" fillId="0" borderId="16" xfId="0" applyNumberFormat="1" applyFont="1" applyFill="1" applyBorder="1" applyAlignment="1" applyProtection="1">
      <alignment vertical="center"/>
    </xf>
    <xf numFmtId="2" fontId="9" fillId="0" borderId="14" xfId="0" applyNumberFormat="1" applyFont="1" applyFill="1" applyBorder="1" applyAlignment="1" applyProtection="1">
      <alignment vertical="center" shrinkToFit="1"/>
    </xf>
    <xf numFmtId="2" fontId="9" fillId="0" borderId="17" xfId="0" applyNumberFormat="1" applyFont="1" applyFill="1" applyBorder="1" applyAlignment="1" applyProtection="1">
      <alignment vertical="center"/>
    </xf>
    <xf numFmtId="182" fontId="9" fillId="0" borderId="98" xfId="0" applyNumberFormat="1" applyFont="1" applyFill="1" applyBorder="1" applyAlignment="1">
      <alignment vertical="center"/>
    </xf>
    <xf numFmtId="182" fontId="9" fillId="0" borderId="14" xfId="0" applyNumberFormat="1" applyFont="1" applyFill="1" applyBorder="1" applyAlignment="1">
      <alignment vertical="center"/>
    </xf>
    <xf numFmtId="182" fontId="9" fillId="0" borderId="17" xfId="0" applyNumberFormat="1" applyFont="1" applyFill="1" applyBorder="1" applyAlignment="1">
      <alignment vertical="center"/>
    </xf>
    <xf numFmtId="2" fontId="9" fillId="0" borderId="99" xfId="0" applyNumberFormat="1" applyFont="1" applyFill="1" applyBorder="1" applyAlignment="1" applyProtection="1">
      <alignment vertical="center"/>
    </xf>
    <xf numFmtId="2" fontId="9" fillId="0" borderId="77" xfId="0" applyNumberFormat="1" applyFont="1" applyFill="1" applyBorder="1" applyAlignment="1" applyProtection="1">
      <alignment vertical="center" shrinkToFit="1"/>
    </xf>
    <xf numFmtId="2" fontId="9" fillId="0" borderId="100" xfId="0" applyNumberFormat="1" applyFont="1" applyFill="1" applyBorder="1" applyAlignment="1" applyProtection="1">
      <alignment vertical="center"/>
    </xf>
    <xf numFmtId="182" fontId="9" fillId="0" borderId="101" xfId="0" applyNumberFormat="1" applyFont="1" applyFill="1" applyBorder="1" applyAlignment="1">
      <alignment vertical="center"/>
    </xf>
    <xf numFmtId="182" fontId="9" fillId="0" borderId="77" xfId="0" applyNumberFormat="1" applyFont="1" applyFill="1" applyBorder="1" applyAlignment="1">
      <alignment vertical="center"/>
    </xf>
    <xf numFmtId="182" fontId="9" fillId="0" borderId="100" xfId="0" applyNumberFormat="1" applyFont="1" applyFill="1" applyBorder="1" applyAlignment="1">
      <alignment vertical="center"/>
    </xf>
    <xf numFmtId="2" fontId="9" fillId="0" borderId="16" xfId="0" applyNumberFormat="1" applyFont="1" applyFill="1" applyBorder="1" applyAlignment="1" applyProtection="1">
      <alignment vertical="center" shrinkToFit="1"/>
    </xf>
    <xf numFmtId="2" fontId="9" fillId="0" borderId="14" xfId="0" applyNumberFormat="1" applyFont="1" applyFill="1" applyBorder="1" applyAlignment="1" applyProtection="1">
      <alignment vertical="center"/>
    </xf>
    <xf numFmtId="2" fontId="9" fillId="0" borderId="17" xfId="0" applyNumberFormat="1" applyFont="1" applyFill="1" applyBorder="1" applyAlignment="1">
      <alignment vertical="center"/>
    </xf>
    <xf numFmtId="182" fontId="9" fillId="0" borderId="17" xfId="0" applyNumberFormat="1" applyFont="1" applyFill="1" applyBorder="1" applyAlignment="1" applyProtection="1">
      <alignment vertical="center"/>
    </xf>
    <xf numFmtId="0" fontId="11" fillId="0" borderId="0" xfId="0" applyFont="1" applyAlignment="1"/>
    <xf numFmtId="186" fontId="7" fillId="0" borderId="16" xfId="0" applyNumberFormat="1" applyFont="1" applyFill="1" applyBorder="1" applyAlignment="1"/>
    <xf numFmtId="186" fontId="7" fillId="0" borderId="14" xfId="0" applyNumberFormat="1" applyFont="1" applyFill="1" applyBorder="1" applyAlignment="1"/>
    <xf numFmtId="186" fontId="7" fillId="0" borderId="17" xfId="0" applyNumberFormat="1" applyFont="1" applyFill="1" applyBorder="1" applyAlignment="1"/>
    <xf numFmtId="186" fontId="7" fillId="0" borderId="22" xfId="0" applyNumberFormat="1" applyFont="1" applyFill="1" applyBorder="1" applyAlignment="1"/>
    <xf numFmtId="186" fontId="7" fillId="0" borderId="33" xfId="0" applyNumberFormat="1" applyFont="1" applyFill="1" applyBorder="1" applyAlignment="1"/>
    <xf numFmtId="186" fontId="7" fillId="0" borderId="21" xfId="0" applyNumberFormat="1" applyFont="1" applyFill="1" applyBorder="1" applyAlignment="1"/>
    <xf numFmtId="0" fontId="67" fillId="0" borderId="29" xfId="0" applyFont="1" applyFill="1" applyBorder="1" applyAlignment="1" applyProtection="1">
      <alignment horizontal="left" indent="1"/>
    </xf>
    <xf numFmtId="184" fontId="9" fillId="25" borderId="25" xfId="0" applyNumberFormat="1" applyFont="1" applyFill="1" applyBorder="1" applyAlignment="1">
      <alignment horizontal="center" vertical="center"/>
    </xf>
    <xf numFmtId="0" fontId="9" fillId="0" borderId="102" xfId="0" applyFont="1" applyBorder="1" applyAlignment="1">
      <alignment horizontal="center" vertical="center" wrapText="1"/>
    </xf>
    <xf numFmtId="176" fontId="10" fillId="25" borderId="90" xfId="0" applyNumberFormat="1" applyFont="1" applyFill="1" applyBorder="1" applyAlignment="1">
      <alignment horizontal="center" vertical="center"/>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2" fontId="7" fillId="0" borderId="12" xfId="0" applyNumberFormat="1" applyFont="1" applyFill="1" applyBorder="1" applyAlignment="1">
      <alignment horizontal="center"/>
    </xf>
    <xf numFmtId="176" fontId="7" fillId="0" borderId="12" xfId="0" applyNumberFormat="1" applyFont="1" applyFill="1" applyBorder="1" applyAlignment="1">
      <alignment horizontal="right" vertical="center"/>
    </xf>
    <xf numFmtId="179" fontId="62" fillId="0" borderId="11" xfId="0" applyNumberFormat="1" applyFont="1" applyBorder="1" applyAlignment="1">
      <alignment horizontal="right"/>
    </xf>
    <xf numFmtId="182" fontId="0" fillId="0" borderId="14" xfId="0" applyNumberFormat="1" applyFont="1" applyBorder="1">
      <alignment vertical="center"/>
    </xf>
    <xf numFmtId="0" fontId="0" fillId="26" borderId="14" xfId="0" applyFont="1" applyFill="1" applyBorder="1" applyAlignment="1"/>
    <xf numFmtId="0" fontId="0" fillId="26" borderId="33" xfId="0" applyFont="1" applyFill="1" applyBorder="1" applyAlignment="1"/>
    <xf numFmtId="0" fontId="0" fillId="0" borderId="103" xfId="0" applyFill="1" applyBorder="1" applyAlignment="1"/>
    <xf numFmtId="20" fontId="0" fillId="0" borderId="61" xfId="0" applyNumberFormat="1" applyBorder="1" applyAlignment="1"/>
    <xf numFmtId="0" fontId="0" fillId="0" borderId="61" xfId="0" applyBorder="1" applyAlignment="1"/>
    <xf numFmtId="20" fontId="0" fillId="0" borderId="104" xfId="0" applyNumberFormat="1" applyBorder="1" applyAlignment="1"/>
    <xf numFmtId="0" fontId="0" fillId="0" borderId="14" xfId="0" applyFill="1" applyBorder="1" applyAlignment="1"/>
    <xf numFmtId="20" fontId="0" fillId="0" borderId="14" xfId="0" applyNumberFormat="1" applyBorder="1">
      <alignment vertical="center"/>
    </xf>
    <xf numFmtId="20" fontId="52" fillId="0" borderId="14" xfId="0" applyNumberFormat="1" applyFont="1" applyBorder="1">
      <alignment vertical="center"/>
    </xf>
    <xf numFmtId="179" fontId="61" fillId="0" borderId="11" xfId="0" quotePrefix="1" applyNumberFormat="1" applyFont="1" applyBorder="1" applyAlignment="1"/>
    <xf numFmtId="14" fontId="63" fillId="25" borderId="98" xfId="0" applyNumberFormat="1" applyFont="1" applyFill="1" applyBorder="1" applyAlignment="1">
      <alignment horizontal="left" vertical="center"/>
    </xf>
    <xf numFmtId="0" fontId="68" fillId="25" borderId="0" xfId="0" applyFont="1" applyFill="1" applyAlignment="1"/>
    <xf numFmtId="55" fontId="68" fillId="25" borderId="0" xfId="0" applyNumberFormat="1" applyFont="1" applyFill="1" applyAlignment="1"/>
    <xf numFmtId="49" fontId="69" fillId="25" borderId="0" xfId="0" applyNumberFormat="1" applyFont="1" applyFill="1" applyAlignment="1">
      <alignment horizontal="center" vertical="top"/>
    </xf>
    <xf numFmtId="49" fontId="69" fillId="25" borderId="0" xfId="0" applyNumberFormat="1" applyFont="1" applyFill="1" applyAlignment="1">
      <alignment vertical="top"/>
    </xf>
    <xf numFmtId="55" fontId="70" fillId="25" borderId="0" xfId="0" applyNumberFormat="1" applyFont="1" applyFill="1" applyAlignment="1">
      <alignment horizontal="center" vertical="top"/>
    </xf>
    <xf numFmtId="0" fontId="71" fillId="25" borderId="0" xfId="0" applyFont="1" applyFill="1" applyBorder="1" applyAlignment="1"/>
    <xf numFmtId="0" fontId="72" fillId="28" borderId="15" xfId="0" applyFont="1" applyFill="1" applyBorder="1" applyAlignment="1">
      <alignment horizontal="center" vertical="center"/>
    </xf>
    <xf numFmtId="0" fontId="72" fillId="25" borderId="32" xfId="0" applyFont="1" applyFill="1" applyBorder="1" applyAlignment="1">
      <alignment horizontal="center" vertical="center"/>
    </xf>
    <xf numFmtId="0" fontId="73" fillId="28" borderId="32" xfId="0" applyFont="1" applyFill="1" applyBorder="1" applyAlignment="1">
      <alignment horizontal="center" vertical="center"/>
    </xf>
    <xf numFmtId="56" fontId="72" fillId="25" borderId="32" xfId="0" applyNumberFormat="1" applyFont="1" applyFill="1" applyBorder="1" applyAlignment="1">
      <alignment horizontal="right" vertical="center"/>
    </xf>
    <xf numFmtId="180" fontId="72" fillId="25" borderId="41" xfId="0" applyNumberFormat="1" applyFont="1" applyFill="1" applyBorder="1" applyAlignment="1">
      <alignment horizontal="center" vertical="center"/>
    </xf>
    <xf numFmtId="0" fontId="74" fillId="25" borderId="0" xfId="0" applyFont="1" applyFill="1">
      <alignment vertical="center"/>
    </xf>
    <xf numFmtId="0" fontId="69" fillId="25" borderId="0" xfId="0" applyFont="1" applyFill="1" applyAlignment="1">
      <alignment horizontal="center"/>
    </xf>
    <xf numFmtId="0" fontId="68" fillId="25" borderId="0" xfId="0" applyFont="1" applyFill="1" applyBorder="1" applyAlignment="1"/>
    <xf numFmtId="0" fontId="75" fillId="28" borderId="22" xfId="0" applyFont="1" applyFill="1" applyBorder="1" applyAlignment="1">
      <alignment horizontal="center" vertical="center"/>
    </xf>
    <xf numFmtId="182" fontId="75" fillId="25" borderId="33" xfId="0" applyNumberFormat="1" applyFont="1" applyFill="1" applyBorder="1" applyAlignment="1">
      <alignment horizontal="center" vertical="center"/>
    </xf>
    <xf numFmtId="0" fontId="75" fillId="28" borderId="33" xfId="0" applyFont="1" applyFill="1" applyBorder="1" applyAlignment="1">
      <alignment horizontal="center" vertical="center"/>
    </xf>
    <xf numFmtId="0" fontId="72" fillId="25" borderId="34" xfId="0" applyFont="1" applyFill="1" applyBorder="1" applyAlignment="1">
      <alignment horizontal="right" vertical="center"/>
    </xf>
    <xf numFmtId="0" fontId="72" fillId="25" borderId="35" xfId="0" applyFont="1" applyFill="1" applyBorder="1" applyAlignment="1">
      <alignment horizontal="left" vertical="center"/>
    </xf>
    <xf numFmtId="0" fontId="75" fillId="25" borderId="30" xfId="0" applyFont="1" applyFill="1" applyBorder="1" applyAlignment="1">
      <alignment horizontal="left"/>
    </xf>
    <xf numFmtId="0" fontId="75" fillId="25" borderId="31" xfId="0" applyFont="1" applyFill="1" applyBorder="1" applyAlignment="1">
      <alignment horizontal="center"/>
    </xf>
    <xf numFmtId="0" fontId="73" fillId="25" borderId="31" xfId="0" applyFont="1" applyFill="1" applyBorder="1" applyAlignment="1">
      <alignment horizontal="left"/>
    </xf>
    <xf numFmtId="0" fontId="78" fillId="25" borderId="23" xfId="0" applyFont="1" applyFill="1" applyBorder="1" applyAlignment="1"/>
    <xf numFmtId="0" fontId="78" fillId="25" borderId="24" xfId="0" applyFont="1" applyFill="1" applyBorder="1" applyAlignment="1">
      <alignment horizontal="center"/>
    </xf>
    <xf numFmtId="0" fontId="78" fillId="25" borderId="24" xfId="0" applyFont="1" applyFill="1" applyBorder="1" applyAlignment="1"/>
    <xf numFmtId="0" fontId="78" fillId="25" borderId="24" xfId="0" applyFont="1" applyFill="1" applyBorder="1" applyAlignment="1">
      <alignment horizontal="right"/>
    </xf>
    <xf numFmtId="0" fontId="78" fillId="25" borderId="29" xfId="0" applyFont="1" applyFill="1" applyBorder="1" applyAlignment="1">
      <alignment horizontal="center"/>
    </xf>
    <xf numFmtId="0" fontId="79" fillId="25" borderId="92" xfId="0" applyNumberFormat="1" applyFont="1" applyFill="1" applyBorder="1" applyAlignment="1"/>
    <xf numFmtId="0" fontId="80" fillId="25" borderId="25" xfId="0" applyFont="1" applyFill="1" applyBorder="1" applyAlignment="1"/>
    <xf numFmtId="0" fontId="80" fillId="25" borderId="36" xfId="0" quotePrefix="1" applyNumberFormat="1" applyFont="1" applyFill="1" applyBorder="1" applyAlignment="1">
      <alignment horizontal="center"/>
    </xf>
    <xf numFmtId="176" fontId="80" fillId="25" borderId="10" xfId="0" applyNumberFormat="1" applyFont="1" applyFill="1" applyBorder="1" applyAlignment="1"/>
    <xf numFmtId="0" fontId="80" fillId="25" borderId="10" xfId="0" applyFont="1" applyFill="1" applyBorder="1" applyAlignment="1">
      <alignment horizontal="left"/>
    </xf>
    <xf numFmtId="0" fontId="80" fillId="25" borderId="10" xfId="0" applyFont="1" applyFill="1" applyBorder="1" applyAlignment="1">
      <alignment horizontal="center"/>
    </xf>
    <xf numFmtId="0" fontId="80" fillId="25" borderId="10" xfId="0" applyNumberFormat="1" applyFont="1" applyFill="1" applyBorder="1" applyAlignment="1">
      <alignment horizontal="center"/>
    </xf>
    <xf numFmtId="21" fontId="80" fillId="25" borderId="10" xfId="0" applyNumberFormat="1" applyFont="1" applyFill="1" applyBorder="1" applyAlignment="1">
      <alignment horizontal="center"/>
    </xf>
    <xf numFmtId="178" fontId="80" fillId="25" borderId="10" xfId="0" applyNumberFormat="1" applyFont="1" applyFill="1" applyBorder="1" applyAlignment="1">
      <alignment horizontal="right"/>
    </xf>
    <xf numFmtId="176" fontId="80" fillId="25" borderId="10" xfId="0" applyNumberFormat="1" applyFont="1" applyFill="1" applyBorder="1" applyAlignment="1">
      <alignment horizontal="right"/>
    </xf>
    <xf numFmtId="179" fontId="80" fillId="25" borderId="10" xfId="0" applyNumberFormat="1" applyFont="1" applyFill="1" applyBorder="1" applyAlignment="1"/>
    <xf numFmtId="177" fontId="80" fillId="25" borderId="10" xfId="0" applyNumberFormat="1" applyFont="1" applyFill="1" applyBorder="1" applyAlignment="1"/>
    <xf numFmtId="181" fontId="80" fillId="25" borderId="10" xfId="0" applyNumberFormat="1" applyFont="1" applyFill="1" applyBorder="1" applyAlignment="1">
      <alignment horizontal="right" vertical="top"/>
    </xf>
    <xf numFmtId="21" fontId="80" fillId="25" borderId="58" xfId="0" applyNumberFormat="1" applyFont="1" applyFill="1" applyBorder="1" applyAlignment="1">
      <alignment horizontal="center"/>
    </xf>
    <xf numFmtId="0" fontId="80" fillId="25" borderId="26" xfId="0" applyFont="1" applyFill="1" applyBorder="1" applyAlignment="1"/>
    <xf numFmtId="0" fontId="80" fillId="25" borderId="37" xfId="0" quotePrefix="1" applyNumberFormat="1" applyFont="1" applyFill="1" applyBorder="1" applyAlignment="1">
      <alignment horizontal="center"/>
    </xf>
    <xf numFmtId="176" fontId="80" fillId="25" borderId="11" xfId="0" applyNumberFormat="1" applyFont="1" applyFill="1" applyBorder="1" applyAlignment="1"/>
    <xf numFmtId="0" fontId="80" fillId="25" borderId="11" xfId="0" applyFont="1" applyFill="1" applyBorder="1" applyAlignment="1">
      <alignment horizontal="left"/>
    </xf>
    <xf numFmtId="0" fontId="80" fillId="25" borderId="11" xfId="0" applyFont="1" applyFill="1" applyBorder="1" applyAlignment="1">
      <alignment horizontal="center"/>
    </xf>
    <xf numFmtId="0" fontId="80" fillId="25" borderId="11" xfId="0" applyNumberFormat="1" applyFont="1" applyFill="1" applyBorder="1" applyAlignment="1">
      <alignment horizontal="center"/>
    </xf>
    <xf numFmtId="21" fontId="80" fillId="25" borderId="11" xfId="0" applyNumberFormat="1" applyFont="1" applyFill="1" applyBorder="1" applyAlignment="1">
      <alignment horizontal="center"/>
    </xf>
    <xf numFmtId="178" fontId="80" fillId="25" borderId="11" xfId="0" applyNumberFormat="1" applyFont="1" applyFill="1" applyBorder="1" applyAlignment="1">
      <alignment horizontal="right"/>
    </xf>
    <xf numFmtId="176" fontId="80" fillId="25" borderId="11" xfId="0" applyNumberFormat="1" applyFont="1" applyFill="1" applyBorder="1" applyAlignment="1">
      <alignment horizontal="right"/>
    </xf>
    <xf numFmtId="179" fontId="80" fillId="25" borderId="11" xfId="0" applyNumberFormat="1" applyFont="1" applyFill="1" applyBorder="1" applyAlignment="1"/>
    <xf numFmtId="177" fontId="80" fillId="25" borderId="11" xfId="0" applyNumberFormat="1" applyFont="1" applyFill="1" applyBorder="1" applyAlignment="1"/>
    <xf numFmtId="181" fontId="80" fillId="25" borderId="11" xfId="0" applyNumberFormat="1" applyFont="1" applyFill="1" applyBorder="1" applyAlignment="1">
      <alignment horizontal="right" vertical="top"/>
    </xf>
    <xf numFmtId="21" fontId="80" fillId="25" borderId="67" xfId="0" applyNumberFormat="1" applyFont="1" applyFill="1" applyBorder="1" applyAlignment="1">
      <alignment horizontal="center"/>
    </xf>
    <xf numFmtId="0" fontId="80" fillId="25" borderId="27" xfId="0" applyFont="1" applyFill="1" applyBorder="1" applyAlignment="1"/>
    <xf numFmtId="0" fontId="80" fillId="25" borderId="38" xfId="0" quotePrefix="1" applyNumberFormat="1" applyFont="1" applyFill="1" applyBorder="1" applyAlignment="1">
      <alignment horizontal="center"/>
    </xf>
    <xf numFmtId="176" fontId="80" fillId="25" borderId="12" xfId="0" applyNumberFormat="1" applyFont="1" applyFill="1" applyBorder="1" applyAlignment="1"/>
    <xf numFmtId="0" fontId="80" fillId="25" borderId="12" xfId="0" applyFont="1" applyFill="1" applyBorder="1" applyAlignment="1">
      <alignment horizontal="left"/>
    </xf>
    <xf numFmtId="0" fontId="80" fillId="25" borderId="12" xfId="0" applyFont="1" applyFill="1" applyBorder="1" applyAlignment="1">
      <alignment horizontal="center"/>
    </xf>
    <xf numFmtId="0" fontId="80" fillId="25" borderId="12" xfId="0" applyNumberFormat="1" applyFont="1" applyFill="1" applyBorder="1" applyAlignment="1">
      <alignment horizontal="center"/>
    </xf>
    <xf numFmtId="21" fontId="80" fillId="25" borderId="12" xfId="0" applyNumberFormat="1" applyFont="1" applyFill="1" applyBorder="1" applyAlignment="1">
      <alignment horizontal="center"/>
    </xf>
    <xf numFmtId="176" fontId="80" fillId="25" borderId="49" xfId="0" applyNumberFormat="1" applyFont="1" applyFill="1" applyBorder="1" applyAlignment="1"/>
    <xf numFmtId="178" fontId="80" fillId="25" borderId="49" xfId="0" applyNumberFormat="1" applyFont="1" applyFill="1" applyBorder="1" applyAlignment="1">
      <alignment horizontal="right"/>
    </xf>
    <xf numFmtId="0" fontId="80" fillId="25" borderId="49" xfId="0" applyFont="1" applyFill="1" applyBorder="1" applyAlignment="1">
      <alignment horizontal="center"/>
    </xf>
    <xf numFmtId="176" fontId="80" fillId="25" borderId="49" xfId="0" applyNumberFormat="1" applyFont="1" applyFill="1" applyBorder="1" applyAlignment="1">
      <alignment horizontal="right"/>
    </xf>
    <xf numFmtId="21" fontId="80" fillId="25" borderId="49" xfId="0" applyNumberFormat="1" applyFont="1" applyFill="1" applyBorder="1" applyAlignment="1">
      <alignment horizontal="center"/>
    </xf>
    <xf numFmtId="179" fontId="80" fillId="25" borderId="49" xfId="0" applyNumberFormat="1" applyFont="1" applyFill="1" applyBorder="1" applyAlignment="1"/>
    <xf numFmtId="177" fontId="80" fillId="25" borderId="49" xfId="0" applyNumberFormat="1" applyFont="1" applyFill="1" applyBorder="1" applyAlignment="1"/>
    <xf numFmtId="181" fontId="80" fillId="25" borderId="49" xfId="0" applyNumberFormat="1" applyFont="1" applyFill="1" applyBorder="1" applyAlignment="1">
      <alignment horizontal="right" vertical="top"/>
    </xf>
    <xf numFmtId="21" fontId="80" fillId="25" borderId="74" xfId="0" applyNumberFormat="1" applyFont="1" applyFill="1" applyBorder="1" applyAlignment="1">
      <alignment horizontal="center"/>
    </xf>
    <xf numFmtId="0" fontId="80" fillId="25" borderId="28" xfId="0" applyFont="1" applyFill="1" applyBorder="1" applyAlignment="1"/>
    <xf numFmtId="176" fontId="80" fillId="25" borderId="11" xfId="0" applyNumberFormat="1" applyFont="1" applyFill="1" applyBorder="1" applyAlignment="1">
      <alignment horizontal="right" vertical="center"/>
    </xf>
    <xf numFmtId="178" fontId="80" fillId="25" borderId="12" xfId="0" applyNumberFormat="1" applyFont="1" applyFill="1" applyBorder="1" applyAlignment="1">
      <alignment horizontal="right"/>
    </xf>
    <xf numFmtId="176" fontId="80" fillId="25" borderId="12" xfId="0" applyNumberFormat="1" applyFont="1" applyFill="1" applyBorder="1" applyAlignment="1">
      <alignment horizontal="center"/>
    </xf>
    <xf numFmtId="176" fontId="80" fillId="25" borderId="12" xfId="0" applyNumberFormat="1" applyFont="1" applyFill="1" applyBorder="1" applyAlignment="1">
      <alignment horizontal="right"/>
    </xf>
    <xf numFmtId="179" fontId="80" fillId="25" borderId="12" xfId="0" applyNumberFormat="1" applyFont="1" applyFill="1" applyBorder="1" applyAlignment="1"/>
    <xf numFmtId="177" fontId="80" fillId="25" borderId="12" xfId="0" applyNumberFormat="1" applyFont="1" applyFill="1" applyBorder="1" applyAlignment="1"/>
    <xf numFmtId="181" fontId="80" fillId="25" borderId="12" xfId="0" applyNumberFormat="1" applyFont="1" applyFill="1" applyBorder="1" applyAlignment="1">
      <alignment horizontal="right" vertical="top"/>
    </xf>
    <xf numFmtId="176" fontId="80" fillId="25" borderId="13" xfId="0" applyNumberFormat="1" applyFont="1" applyFill="1" applyBorder="1" applyAlignment="1"/>
    <xf numFmtId="178" fontId="80" fillId="25" borderId="13" xfId="0" applyNumberFormat="1" applyFont="1" applyFill="1" applyBorder="1" applyAlignment="1">
      <alignment horizontal="right"/>
    </xf>
    <xf numFmtId="0" fontId="80" fillId="25" borderId="13" xfId="0" applyFont="1" applyFill="1" applyBorder="1" applyAlignment="1">
      <alignment horizontal="center"/>
    </xf>
    <xf numFmtId="176" fontId="80" fillId="25" borderId="13" xfId="0" applyNumberFormat="1" applyFont="1" applyFill="1" applyBorder="1" applyAlignment="1">
      <alignment horizontal="right"/>
    </xf>
    <xf numFmtId="21" fontId="80" fillId="25" borderId="13" xfId="0" applyNumberFormat="1" applyFont="1" applyFill="1" applyBorder="1" applyAlignment="1">
      <alignment horizontal="center"/>
    </xf>
    <xf numFmtId="179" fontId="80" fillId="25" borderId="13" xfId="0" applyNumberFormat="1" applyFont="1" applyFill="1" applyBorder="1" applyAlignment="1"/>
    <xf numFmtId="177" fontId="80" fillId="25" borderId="13" xfId="0" applyNumberFormat="1" applyFont="1" applyFill="1" applyBorder="1" applyAlignment="1"/>
    <xf numFmtId="181" fontId="80" fillId="25" borderId="13" xfId="0" applyNumberFormat="1" applyFont="1" applyFill="1" applyBorder="1" applyAlignment="1">
      <alignment horizontal="right" vertical="top"/>
    </xf>
    <xf numFmtId="0" fontId="80" fillId="25" borderId="39" xfId="0" quotePrefix="1" applyNumberFormat="1" applyFont="1" applyFill="1" applyBorder="1" applyAlignment="1">
      <alignment horizontal="center"/>
    </xf>
    <xf numFmtId="0" fontId="80" fillId="25" borderId="40" xfId="0" applyFont="1" applyFill="1" applyBorder="1" applyAlignment="1"/>
    <xf numFmtId="21" fontId="80" fillId="25" borderId="67" xfId="0" applyNumberFormat="1" applyFont="1" applyFill="1" applyBorder="1" applyAlignment="1">
      <alignment horizontal="left"/>
    </xf>
    <xf numFmtId="180" fontId="80" fillId="25" borderId="69" xfId="0" applyNumberFormat="1" applyFont="1" applyFill="1" applyBorder="1" applyAlignment="1">
      <alignment horizontal="left"/>
    </xf>
    <xf numFmtId="180" fontId="80" fillId="25" borderId="47" xfId="0" applyNumberFormat="1" applyFont="1" applyFill="1" applyBorder="1" applyAlignment="1">
      <alignment horizontal="center"/>
    </xf>
    <xf numFmtId="0" fontId="80" fillId="25" borderId="13" xfId="0" applyFont="1" applyFill="1" applyBorder="1" applyAlignment="1">
      <alignment horizontal="left"/>
    </xf>
    <xf numFmtId="0" fontId="80" fillId="25" borderId="13" xfId="0" applyNumberFormat="1" applyFont="1" applyFill="1" applyBorder="1" applyAlignment="1">
      <alignment horizontal="center"/>
    </xf>
    <xf numFmtId="180" fontId="78" fillId="25" borderId="66" xfId="0" applyNumberFormat="1" applyFont="1" applyFill="1" applyBorder="1" applyAlignment="1">
      <alignment vertical="center"/>
    </xf>
    <xf numFmtId="180" fontId="78" fillId="25" borderId="69" xfId="0" applyNumberFormat="1" applyFont="1" applyFill="1" applyBorder="1" applyAlignment="1">
      <alignment vertical="center"/>
    </xf>
    <xf numFmtId="0" fontId="68" fillId="25" borderId="94" xfId="0" applyFont="1" applyFill="1" applyBorder="1" applyAlignment="1">
      <alignment vertical="top" wrapText="1"/>
    </xf>
    <xf numFmtId="0" fontId="68" fillId="25" borderId="92" xfId="0" applyFont="1" applyFill="1" applyBorder="1" applyAlignment="1">
      <alignment vertical="top" wrapText="1"/>
    </xf>
    <xf numFmtId="0" fontId="68" fillId="25" borderId="84" xfId="0" applyFont="1" applyFill="1" applyBorder="1" applyAlignment="1">
      <alignment vertical="top" wrapText="1"/>
    </xf>
    <xf numFmtId="0" fontId="83" fillId="25" borderId="0" xfId="0" applyFont="1" applyFill="1">
      <alignment vertical="center"/>
    </xf>
    <xf numFmtId="0" fontId="83" fillId="0" borderId="0" xfId="0" applyFont="1">
      <alignment vertical="center"/>
    </xf>
    <xf numFmtId="0" fontId="80" fillId="25" borderId="0" xfId="0" applyFont="1" applyFill="1" applyAlignment="1"/>
    <xf numFmtId="0" fontId="78" fillId="25" borderId="0" xfId="0" applyFont="1" applyFill="1" applyAlignment="1"/>
    <xf numFmtId="180" fontId="72" fillId="25" borderId="0" xfId="0" applyNumberFormat="1" applyFont="1" applyFill="1" applyBorder="1" applyAlignment="1">
      <alignment horizontal="center" vertical="center"/>
    </xf>
    <xf numFmtId="0" fontId="72" fillId="25" borderId="0" xfId="0" applyFont="1" applyFill="1" applyBorder="1" applyAlignment="1">
      <alignment horizontal="left" vertical="center"/>
    </xf>
    <xf numFmtId="0" fontId="75" fillId="25" borderId="0" xfId="0" applyFont="1" applyFill="1" applyBorder="1" applyAlignment="1">
      <alignment horizontal="center"/>
    </xf>
    <xf numFmtId="0" fontId="80" fillId="25" borderId="0" xfId="0" applyFont="1" applyFill="1" applyBorder="1" applyAlignment="1"/>
    <xf numFmtId="0" fontId="80" fillId="25" borderId="0" xfId="0" applyFont="1" applyFill="1" applyBorder="1" applyAlignment="1">
      <alignment horizontal="left" vertical="top" wrapText="1"/>
    </xf>
    <xf numFmtId="0" fontId="69" fillId="25" borderId="0" xfId="0" applyFont="1" applyFill="1" applyAlignment="1">
      <alignment horizontal="center"/>
    </xf>
    <xf numFmtId="0" fontId="74" fillId="0" borderId="0" xfId="0" applyFont="1">
      <alignment vertical="center"/>
    </xf>
    <xf numFmtId="0" fontId="68" fillId="0" borderId="0" xfId="0" applyFont="1" applyAlignment="1"/>
    <xf numFmtId="0" fontId="72" fillId="0" borderId="0" xfId="0" applyFont="1" applyFill="1" applyAlignment="1"/>
    <xf numFmtId="0" fontId="68" fillId="0" borderId="0" xfId="0" applyFont="1" applyFill="1" applyAlignment="1"/>
    <xf numFmtId="0" fontId="85" fillId="0" borderId="0" xfId="0" applyFont="1">
      <alignment vertical="center"/>
    </xf>
    <xf numFmtId="0" fontId="86" fillId="0" borderId="0" xfId="0" applyFont="1" applyFill="1" applyAlignment="1"/>
    <xf numFmtId="0" fontId="75" fillId="0" borderId="31" xfId="0" applyFont="1" applyFill="1" applyBorder="1" applyAlignment="1">
      <alignment horizontal="center"/>
    </xf>
    <xf numFmtId="0" fontId="80" fillId="0" borderId="0" xfId="0" applyFont="1" applyAlignment="1"/>
    <xf numFmtId="0" fontId="75" fillId="0" borderId="30" xfId="0" applyFont="1" applyFill="1" applyBorder="1" applyAlignment="1">
      <alignment horizontal="center"/>
    </xf>
    <xf numFmtId="0" fontId="75" fillId="0" borderId="42" xfId="0" applyFont="1" applyFill="1" applyBorder="1" applyAlignment="1">
      <alignment horizontal="center"/>
    </xf>
    <xf numFmtId="0" fontId="78" fillId="0" borderId="29" xfId="0" applyFont="1" applyFill="1" applyBorder="1" applyAlignment="1">
      <alignment horizontal="center"/>
    </xf>
    <xf numFmtId="0" fontId="78" fillId="0" borderId="0" xfId="0" applyFont="1" applyAlignment="1"/>
    <xf numFmtId="0" fontId="78" fillId="0" borderId="43" xfId="0" applyFont="1" applyFill="1" applyBorder="1" applyAlignment="1">
      <alignment horizontal="center"/>
    </xf>
    <xf numFmtId="0" fontId="78" fillId="0" borderId="44" xfId="0" applyFont="1" applyFill="1" applyBorder="1" applyAlignment="1">
      <alignment horizontal="center"/>
    </xf>
    <xf numFmtId="181" fontId="80" fillId="0" borderId="10" xfId="0" applyNumberFormat="1" applyFont="1" applyFill="1" applyBorder="1" applyAlignment="1">
      <alignment horizontal="right" vertical="top"/>
    </xf>
    <xf numFmtId="186" fontId="80" fillId="0" borderId="16" xfId="0" applyNumberFormat="1" applyFont="1" applyFill="1" applyBorder="1" applyAlignment="1"/>
    <xf numFmtId="186" fontId="80" fillId="0" borderId="14" xfId="0" applyNumberFormat="1" applyFont="1" applyFill="1" applyBorder="1" applyAlignment="1"/>
    <xf numFmtId="186" fontId="80" fillId="0" borderId="17" xfId="0" applyNumberFormat="1" applyFont="1" applyFill="1" applyBorder="1" applyAlignment="1"/>
    <xf numFmtId="178" fontId="80" fillId="0" borderId="36" xfId="0" applyNumberFormat="1" applyFont="1" applyFill="1" applyBorder="1" applyAlignment="1"/>
    <xf numFmtId="178" fontId="80" fillId="0" borderId="10" xfId="0" applyNumberFormat="1" applyFont="1" applyFill="1" applyBorder="1" applyAlignment="1"/>
    <xf numFmtId="178" fontId="80" fillId="0" borderId="45" xfId="0" applyNumberFormat="1" applyFont="1" applyFill="1" applyBorder="1" applyAlignment="1"/>
    <xf numFmtId="181" fontId="80" fillId="0" borderId="36" xfId="0" applyNumberFormat="1" applyFont="1" applyFill="1" applyBorder="1" applyAlignment="1">
      <alignment horizontal="right" vertical="top"/>
    </xf>
    <xf numFmtId="181" fontId="80" fillId="0" borderId="45" xfId="0" applyNumberFormat="1" applyFont="1" applyFill="1" applyBorder="1" applyAlignment="1">
      <alignment horizontal="right"/>
    </xf>
    <xf numFmtId="186" fontId="80" fillId="0" borderId="22" xfId="0" applyNumberFormat="1" applyFont="1" applyFill="1" applyBorder="1" applyAlignment="1"/>
    <xf numFmtId="186" fontId="80" fillId="0" borderId="33" xfId="0" applyNumberFormat="1" applyFont="1" applyFill="1" applyBorder="1" applyAlignment="1"/>
    <xf numFmtId="186" fontId="80" fillId="0" borderId="21" xfId="0" applyNumberFormat="1" applyFont="1" applyFill="1" applyBorder="1" applyAlignment="1"/>
    <xf numFmtId="178" fontId="80" fillId="0" borderId="22" xfId="0" applyNumberFormat="1" applyFont="1" applyFill="1" applyBorder="1" applyAlignment="1"/>
    <xf numFmtId="178" fontId="80" fillId="0" borderId="33" xfId="0" applyNumberFormat="1" applyFont="1" applyFill="1" applyBorder="1" applyAlignment="1"/>
    <xf numFmtId="178" fontId="80" fillId="0" borderId="21" xfId="0" applyNumberFormat="1" applyFont="1" applyFill="1" applyBorder="1" applyAlignment="1"/>
    <xf numFmtId="0" fontId="84" fillId="25" borderId="0" xfId="0" applyFont="1" applyFill="1" applyAlignment="1">
      <alignment horizontal="left" vertical="center"/>
    </xf>
    <xf numFmtId="21" fontId="78" fillId="25" borderId="67" xfId="0" applyNumberFormat="1" applyFont="1" applyFill="1" applyBorder="1" applyAlignment="1">
      <alignment horizontal="left" vertical="top"/>
    </xf>
    <xf numFmtId="176" fontId="80" fillId="25" borderId="11" xfId="0" applyNumberFormat="1" applyFont="1" applyFill="1" applyBorder="1" applyAlignment="1">
      <alignment horizontal="center"/>
    </xf>
    <xf numFmtId="21" fontId="80" fillId="25" borderId="74" xfId="0" applyNumberFormat="1" applyFont="1" applyFill="1" applyBorder="1" applyAlignment="1">
      <alignment horizontal="left"/>
    </xf>
    <xf numFmtId="180" fontId="80" fillId="25" borderId="66" xfId="0" applyNumberFormat="1" applyFont="1" applyFill="1" applyBorder="1" applyAlignment="1">
      <alignment horizontal="center"/>
    </xf>
    <xf numFmtId="180" fontId="80" fillId="25" borderId="69" xfId="0" applyNumberFormat="1" applyFont="1" applyFill="1" applyBorder="1" applyAlignment="1">
      <alignment horizontal="center"/>
    </xf>
    <xf numFmtId="180" fontId="81" fillId="25" borderId="69" xfId="0" applyNumberFormat="1" applyFont="1" applyFill="1" applyBorder="1" applyAlignment="1">
      <alignment horizontal="left"/>
    </xf>
    <xf numFmtId="0" fontId="87" fillId="25" borderId="0" xfId="0" applyFont="1" applyFill="1" applyBorder="1" applyAlignment="1">
      <alignment horizontal="left" vertical="top" wrapText="1"/>
    </xf>
    <xf numFmtId="0" fontId="69" fillId="25" borderId="0" xfId="0" applyFont="1" applyFill="1" applyAlignment="1">
      <alignment horizontal="center"/>
    </xf>
    <xf numFmtId="179" fontId="62" fillId="0" borderId="11" xfId="0" quotePrefix="1" applyNumberFormat="1" applyFont="1" applyFill="1" applyBorder="1" applyAlignment="1">
      <alignment horizontal="right"/>
    </xf>
    <xf numFmtId="179" fontId="62" fillId="0" borderId="11" xfId="0" quotePrefix="1" applyNumberFormat="1" applyFont="1" applyFill="1" applyBorder="1" applyAlignment="1"/>
    <xf numFmtId="179" fontId="7" fillId="0" borderId="11" xfId="0" quotePrefix="1" applyNumberFormat="1" applyFont="1" applyFill="1" applyBorder="1" applyAlignment="1">
      <alignment horizontal="right"/>
    </xf>
    <xf numFmtId="179" fontId="7" fillId="0" borderId="12" xfId="0" quotePrefix="1" applyNumberFormat="1" applyFont="1" applyFill="1" applyBorder="1" applyAlignment="1">
      <alignment horizontal="right"/>
    </xf>
    <xf numFmtId="179" fontId="62" fillId="0" borderId="10" xfId="0" quotePrefix="1" applyNumberFormat="1" applyFont="1" applyFill="1" applyBorder="1" applyAlignment="1">
      <alignment horizontal="right"/>
    </xf>
    <xf numFmtId="179" fontId="61" fillId="0" borderId="10" xfId="0" quotePrefix="1" applyNumberFormat="1" applyFont="1" applyFill="1" applyBorder="1" applyAlignment="1">
      <alignment horizontal="right"/>
    </xf>
    <xf numFmtId="179" fontId="62" fillId="0" borderId="12" xfId="0" quotePrefix="1" applyNumberFormat="1" applyFont="1" applyFill="1" applyBorder="1" applyAlignment="1">
      <alignment horizontal="right"/>
    </xf>
    <xf numFmtId="0" fontId="69" fillId="25" borderId="0" xfId="0" applyFont="1" applyFill="1" applyAlignment="1">
      <alignment horizontal="center"/>
    </xf>
    <xf numFmtId="181" fontId="80" fillId="0" borderId="22" xfId="0" applyNumberFormat="1" applyFont="1" applyFill="1" applyBorder="1" applyAlignment="1">
      <alignment horizontal="right" vertical="top"/>
    </xf>
    <xf numFmtId="181" fontId="80" fillId="0" borderId="33" xfId="0" applyNumberFormat="1" applyFont="1" applyFill="1" applyBorder="1" applyAlignment="1">
      <alignment horizontal="right" vertical="top"/>
    </xf>
    <xf numFmtId="181" fontId="80" fillId="0" borderId="21" xfId="0" applyNumberFormat="1" applyFont="1" applyFill="1" applyBorder="1" applyAlignment="1">
      <alignment horizontal="right"/>
    </xf>
    <xf numFmtId="21" fontId="80" fillId="25" borderId="63" xfId="0" applyNumberFormat="1" applyFont="1" applyFill="1" applyBorder="1" applyAlignment="1">
      <alignment horizontal="center"/>
    </xf>
    <xf numFmtId="0" fontId="79" fillId="25" borderId="92" xfId="0" applyNumberFormat="1" applyFont="1" applyFill="1" applyBorder="1" applyAlignment="1">
      <alignment horizontal="center" vertical="center"/>
    </xf>
    <xf numFmtId="20" fontId="80" fillId="25" borderId="58" xfId="0" applyNumberFormat="1" applyFont="1" applyFill="1" applyBorder="1" applyAlignment="1">
      <alignment horizontal="center"/>
    </xf>
    <xf numFmtId="20" fontId="80" fillId="25" borderId="67" xfId="0" applyNumberFormat="1" applyFont="1" applyFill="1" applyBorder="1" applyAlignment="1">
      <alignment horizontal="center"/>
    </xf>
    <xf numFmtId="20" fontId="80" fillId="25" borderId="74" xfId="0" applyNumberFormat="1" applyFont="1" applyFill="1" applyBorder="1" applyAlignment="1">
      <alignment horizontal="center"/>
    </xf>
    <xf numFmtId="176" fontId="80" fillId="25" borderId="10" xfId="0" applyNumberFormat="1" applyFont="1" applyFill="1" applyBorder="1" applyAlignment="1">
      <alignment horizontal="center"/>
    </xf>
    <xf numFmtId="21" fontId="78" fillId="25" borderId="63" xfId="0" applyNumberFormat="1" applyFont="1" applyFill="1" applyBorder="1" applyAlignment="1">
      <alignment horizontal="left"/>
    </xf>
    <xf numFmtId="21" fontId="80" fillId="25" borderId="63" xfId="0" applyNumberFormat="1" applyFont="1" applyFill="1" applyBorder="1" applyAlignment="1">
      <alignment horizontal="left"/>
    </xf>
    <xf numFmtId="176" fontId="80" fillId="25" borderId="12" xfId="0" applyNumberFormat="1" applyFont="1" applyFill="1" applyBorder="1" applyAlignment="1">
      <alignment horizontal="right" vertical="center"/>
    </xf>
    <xf numFmtId="21" fontId="80" fillId="25" borderId="69" xfId="0" applyNumberFormat="1" applyFont="1" applyFill="1" applyBorder="1" applyAlignment="1">
      <alignment horizontal="left"/>
    </xf>
    <xf numFmtId="0" fontId="69" fillId="25" borderId="0" xfId="0" applyFont="1" applyFill="1" applyAlignment="1">
      <alignment horizontal="center"/>
    </xf>
    <xf numFmtId="179" fontId="7" fillId="0" borderId="11" xfId="0" quotePrefix="1" applyNumberFormat="1" applyFont="1" applyFill="1" applyBorder="1" applyAlignment="1"/>
    <xf numFmtId="179" fontId="61" fillId="0" borderId="11" xfId="0" quotePrefix="1" applyNumberFormat="1" applyFont="1" applyFill="1" applyBorder="1" applyAlignment="1">
      <alignment horizontal="right"/>
    </xf>
    <xf numFmtId="179" fontId="7" fillId="0" borderId="10" xfId="0" quotePrefix="1" applyNumberFormat="1" applyFont="1" applyFill="1" applyBorder="1" applyAlignment="1">
      <alignment horizontal="right"/>
    </xf>
    <xf numFmtId="2" fontId="80" fillId="25" borderId="10" xfId="0" applyNumberFormat="1" applyFont="1" applyFill="1" applyBorder="1" applyAlignment="1">
      <alignment horizontal="center"/>
    </xf>
    <xf numFmtId="2" fontId="80" fillId="25" borderId="11" xfId="0" applyNumberFormat="1" applyFont="1" applyFill="1" applyBorder="1" applyAlignment="1">
      <alignment horizontal="center"/>
    </xf>
    <xf numFmtId="2" fontId="80" fillId="25" borderId="12" xfId="0" applyNumberFormat="1" applyFont="1" applyFill="1" applyBorder="1" applyAlignment="1">
      <alignment horizontal="center"/>
    </xf>
    <xf numFmtId="176" fontId="80" fillId="25" borderId="13" xfId="0" applyNumberFormat="1" applyFont="1" applyFill="1" applyBorder="1" applyAlignment="1">
      <alignment horizontal="right" vertical="center"/>
    </xf>
    <xf numFmtId="180" fontId="80" fillId="25" borderId="66" xfId="0" applyNumberFormat="1" applyFont="1" applyFill="1" applyBorder="1" applyAlignment="1">
      <alignment horizontal="left" vertical="center"/>
    </xf>
    <xf numFmtId="21" fontId="80" fillId="25" borderId="58" xfId="0" applyNumberFormat="1" applyFont="1" applyFill="1" applyBorder="1" applyAlignment="1">
      <alignment horizontal="left"/>
    </xf>
    <xf numFmtId="0" fontId="6" fillId="0" borderId="0" xfId="0" applyFont="1" applyAlignment="1">
      <alignment horizontal="center"/>
    </xf>
    <xf numFmtId="0" fontId="17" fillId="0" borderId="107" xfId="0" applyFont="1" applyFill="1" applyBorder="1" applyAlignment="1">
      <alignment horizontal="center"/>
    </xf>
    <xf numFmtId="0" fontId="17" fillId="0" borderId="108" xfId="0" applyFont="1" applyFill="1" applyBorder="1" applyAlignment="1">
      <alignment horizontal="center"/>
    </xf>
    <xf numFmtId="0" fontId="30" fillId="0" borderId="94" xfId="0" applyFont="1" applyFill="1" applyBorder="1" applyAlignment="1">
      <alignment horizontal="left" vertical="top" wrapText="1"/>
    </xf>
    <xf numFmtId="0" fontId="30" fillId="0" borderId="110" xfId="0" applyFont="1" applyFill="1" applyBorder="1" applyAlignment="1">
      <alignment horizontal="left" vertical="top" wrapText="1"/>
    </xf>
    <xf numFmtId="0" fontId="30" fillId="0" borderId="113" xfId="0" applyFont="1" applyFill="1" applyBorder="1" applyAlignment="1">
      <alignment horizontal="left" vertical="top" wrapText="1"/>
    </xf>
    <xf numFmtId="0" fontId="30" fillId="0" borderId="92"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25" xfId="0" applyFont="1" applyFill="1" applyBorder="1" applyAlignment="1">
      <alignment horizontal="left" vertical="top" wrapText="1"/>
    </xf>
    <xf numFmtId="0" fontId="30" fillId="0" borderId="84" xfId="0" applyFont="1" applyFill="1" applyBorder="1" applyAlignment="1">
      <alignment horizontal="left" vertical="top" wrapText="1"/>
    </xf>
    <xf numFmtId="0" fontId="30" fillId="0" borderId="34" xfId="0" applyFont="1" applyFill="1" applyBorder="1" applyAlignment="1">
      <alignment horizontal="left" vertical="top" wrapText="1"/>
    </xf>
    <xf numFmtId="0" fontId="30" fillId="0" borderId="114" xfId="0" applyFont="1" applyFill="1" applyBorder="1" applyAlignment="1">
      <alignment horizontal="left" vertical="top" wrapText="1"/>
    </xf>
    <xf numFmtId="0" fontId="2" fillId="25" borderId="110" xfId="0" applyFont="1" applyFill="1" applyBorder="1" applyAlignment="1">
      <alignment horizontal="left" vertical="top" wrapText="1"/>
    </xf>
    <xf numFmtId="0" fontId="2" fillId="25" borderId="101" xfId="0" applyFont="1" applyFill="1" applyBorder="1" applyAlignment="1">
      <alignment horizontal="left" vertical="top" wrapText="1"/>
    </xf>
    <xf numFmtId="0" fontId="2" fillId="25" borderId="0" xfId="0" applyFont="1" applyFill="1" applyBorder="1" applyAlignment="1">
      <alignment horizontal="left" vertical="top" wrapText="1"/>
    </xf>
    <xf numFmtId="0" fontId="2" fillId="25" borderId="105" xfId="0" applyFont="1" applyFill="1" applyBorder="1" applyAlignment="1">
      <alignment horizontal="left" vertical="top" wrapText="1"/>
    </xf>
    <xf numFmtId="56" fontId="2" fillId="25" borderId="110" xfId="0" applyNumberFormat="1" applyFont="1" applyFill="1" applyBorder="1" applyAlignment="1">
      <alignment horizontal="left" vertical="top" wrapText="1"/>
    </xf>
    <xf numFmtId="0" fontId="6" fillId="0" borderId="0" xfId="0" applyNumberFormat="1" applyFont="1" applyFill="1" applyAlignment="1">
      <alignment horizontal="right" vertical="top"/>
    </xf>
    <xf numFmtId="0" fontId="6" fillId="0" borderId="0" xfId="0" applyFont="1" applyAlignment="1">
      <alignment horizontal="center" wrapText="1"/>
    </xf>
    <xf numFmtId="0" fontId="10" fillId="0" borderId="109" xfId="0" applyFont="1" applyFill="1" applyBorder="1" applyAlignment="1">
      <alignment horizontal="left" vertical="top" wrapText="1"/>
    </xf>
    <xf numFmtId="0" fontId="10" fillId="0" borderId="110" xfId="0" applyFont="1" applyFill="1" applyBorder="1" applyAlignment="1">
      <alignment horizontal="left" vertical="top" wrapText="1"/>
    </xf>
    <xf numFmtId="0" fontId="10" fillId="0" borderId="101" xfId="0" applyFont="1" applyFill="1" applyBorder="1" applyAlignment="1">
      <alignment horizontal="left" vertical="top" wrapText="1"/>
    </xf>
    <xf numFmtId="0" fontId="10" fillId="0" borderId="11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05" xfId="0" applyFont="1" applyFill="1" applyBorder="1" applyAlignment="1">
      <alignment horizontal="left" vertical="top" wrapText="1"/>
    </xf>
    <xf numFmtId="0" fontId="10" fillId="0" borderId="112" xfId="0" applyFont="1" applyFill="1" applyBorder="1" applyAlignment="1">
      <alignment horizontal="left" vertical="top" wrapText="1"/>
    </xf>
    <xf numFmtId="0" fontId="10" fillId="0" borderId="93" xfId="0" applyFont="1" applyFill="1" applyBorder="1" applyAlignment="1">
      <alignment horizontal="left" vertical="top" wrapText="1"/>
    </xf>
    <xf numFmtId="0" fontId="10" fillId="0" borderId="97" xfId="0" applyFont="1" applyFill="1" applyBorder="1" applyAlignment="1">
      <alignment horizontal="left" vertical="top" wrapText="1"/>
    </xf>
    <xf numFmtId="0" fontId="9" fillId="0" borderId="109" xfId="0" applyFont="1" applyFill="1" applyBorder="1" applyAlignment="1">
      <alignment horizontal="left" vertical="top" wrapText="1"/>
    </xf>
    <xf numFmtId="0" fontId="9" fillId="0" borderId="110" xfId="0" applyFont="1" applyFill="1" applyBorder="1" applyAlignment="1">
      <alignment horizontal="left" vertical="top" wrapText="1"/>
    </xf>
    <xf numFmtId="0" fontId="9" fillId="0" borderId="101" xfId="0" applyFont="1" applyFill="1" applyBorder="1" applyAlignment="1">
      <alignment horizontal="left" vertical="top" wrapText="1"/>
    </xf>
    <xf numFmtId="0" fontId="9" fillId="0" borderId="1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05" xfId="0" applyFont="1" applyFill="1" applyBorder="1" applyAlignment="1">
      <alignment horizontal="left" vertical="top" wrapText="1"/>
    </xf>
    <xf numFmtId="0" fontId="9" fillId="0" borderId="115" xfId="0" applyFont="1" applyFill="1" applyBorder="1" applyAlignment="1">
      <alignment horizontal="left" vertical="top" wrapText="1"/>
    </xf>
    <xf numFmtId="0" fontId="9" fillId="0" borderId="34" xfId="0" applyFont="1" applyFill="1" applyBorder="1" applyAlignment="1">
      <alignment horizontal="left" vertical="top" wrapText="1"/>
    </xf>
    <xf numFmtId="0" fontId="9" fillId="0" borderId="106" xfId="0" applyFont="1" applyFill="1" applyBorder="1" applyAlignment="1">
      <alignment horizontal="left" vertical="top" wrapText="1"/>
    </xf>
    <xf numFmtId="0" fontId="2" fillId="25" borderId="92" xfId="0" applyFont="1" applyFill="1" applyBorder="1" applyAlignment="1">
      <alignment horizontal="left" vertical="top" wrapText="1"/>
    </xf>
    <xf numFmtId="0" fontId="2" fillId="25" borderId="116" xfId="0" applyFont="1" applyFill="1" applyBorder="1" applyAlignment="1">
      <alignment horizontal="left" vertical="top" wrapText="1"/>
    </xf>
    <xf numFmtId="0" fontId="2" fillId="25" borderId="34" xfId="0" applyFont="1" applyFill="1" applyBorder="1" applyAlignment="1">
      <alignment horizontal="center" vertical="top" wrapText="1"/>
    </xf>
    <xf numFmtId="0" fontId="2" fillId="25" borderId="106" xfId="0" applyFont="1" applyFill="1" applyBorder="1" applyAlignment="1">
      <alignment horizontal="center" vertical="top" wrapText="1"/>
    </xf>
    <xf numFmtId="0" fontId="68" fillId="25" borderId="0" xfId="0" applyFont="1" applyFill="1" applyBorder="1" applyAlignment="1">
      <alignment horizontal="left" vertical="top" wrapText="1"/>
    </xf>
    <xf numFmtId="0" fontId="68" fillId="25" borderId="105" xfId="0" applyFont="1" applyFill="1" applyBorder="1" applyAlignment="1">
      <alignment horizontal="left" vertical="top" wrapText="1"/>
    </xf>
    <xf numFmtId="0" fontId="69" fillId="25" borderId="0" xfId="0" applyNumberFormat="1" applyFont="1" applyFill="1" applyAlignment="1">
      <alignment horizontal="right" vertical="top"/>
    </xf>
    <xf numFmtId="0" fontId="69" fillId="25" borderId="0" xfId="0" applyFont="1" applyFill="1" applyAlignment="1">
      <alignment horizontal="center" wrapText="1"/>
    </xf>
    <xf numFmtId="0" fontId="69" fillId="25" borderId="0" xfId="0" applyFont="1" applyFill="1" applyAlignment="1">
      <alignment horizontal="center"/>
    </xf>
    <xf numFmtId="0" fontId="75" fillId="25" borderId="107" xfId="0" applyFont="1" applyFill="1" applyBorder="1" applyAlignment="1">
      <alignment horizontal="center"/>
    </xf>
    <xf numFmtId="0" fontId="75" fillId="25" borderId="108" xfId="0" applyFont="1" applyFill="1" applyBorder="1" applyAlignment="1">
      <alignment horizontal="center"/>
    </xf>
    <xf numFmtId="0" fontId="81" fillId="25" borderId="109" xfId="0" applyFont="1" applyFill="1" applyBorder="1" applyAlignment="1">
      <alignment horizontal="left" vertical="top" wrapText="1"/>
    </xf>
    <xf numFmtId="0" fontId="81" fillId="25" borderId="110" xfId="0" applyFont="1" applyFill="1" applyBorder="1" applyAlignment="1">
      <alignment horizontal="left" vertical="top" wrapText="1"/>
    </xf>
    <xf numFmtId="0" fontId="81" fillId="25" borderId="101" xfId="0" applyFont="1" applyFill="1" applyBorder="1" applyAlignment="1">
      <alignment horizontal="left" vertical="top" wrapText="1"/>
    </xf>
    <xf numFmtId="0" fontId="81" fillId="25" borderId="111" xfId="0" applyFont="1" applyFill="1" applyBorder="1" applyAlignment="1">
      <alignment horizontal="left" vertical="top" wrapText="1"/>
    </xf>
    <xf numFmtId="0" fontId="81" fillId="25" borderId="0" xfId="0" applyFont="1" applyFill="1" applyBorder="1" applyAlignment="1">
      <alignment horizontal="left" vertical="top" wrapText="1"/>
    </xf>
    <xf numFmtId="0" fontId="81" fillId="25" borderId="105" xfId="0" applyFont="1" applyFill="1" applyBorder="1" applyAlignment="1">
      <alignment horizontal="left" vertical="top" wrapText="1"/>
    </xf>
    <xf numFmtId="0" fontId="81" fillId="25" borderId="112" xfId="0" applyFont="1" applyFill="1" applyBorder="1" applyAlignment="1">
      <alignment horizontal="left" vertical="top" wrapText="1"/>
    </xf>
    <xf numFmtId="0" fontId="81" fillId="25" borderId="93" xfId="0" applyFont="1" applyFill="1" applyBorder="1" applyAlignment="1">
      <alignment horizontal="left" vertical="top" wrapText="1"/>
    </xf>
    <xf numFmtId="0" fontId="81" fillId="25" borderId="97" xfId="0" applyFont="1" applyFill="1" applyBorder="1" applyAlignment="1">
      <alignment horizontal="left" vertical="top" wrapText="1"/>
    </xf>
    <xf numFmtId="0" fontId="68" fillId="25" borderId="110" xfId="0" applyFont="1" applyFill="1" applyBorder="1" applyAlignment="1">
      <alignment horizontal="left" vertical="top" wrapText="1"/>
    </xf>
    <xf numFmtId="0" fontId="68" fillId="25" borderId="101" xfId="0" applyFont="1" applyFill="1" applyBorder="1" applyAlignment="1">
      <alignment horizontal="left" vertical="top" wrapText="1"/>
    </xf>
    <xf numFmtId="0" fontId="80" fillId="25" borderId="94" xfId="0" applyFont="1" applyFill="1" applyBorder="1" applyAlignment="1">
      <alignment horizontal="left" vertical="top" wrapText="1"/>
    </xf>
    <xf numFmtId="0" fontId="80" fillId="25" borderId="110" xfId="0" applyFont="1" applyFill="1" applyBorder="1" applyAlignment="1">
      <alignment horizontal="left" vertical="top" wrapText="1"/>
    </xf>
    <xf numFmtId="0" fontId="80" fillId="25" borderId="113" xfId="0" applyFont="1" applyFill="1" applyBorder="1" applyAlignment="1">
      <alignment horizontal="left" vertical="top" wrapText="1"/>
    </xf>
    <xf numFmtId="0" fontId="80" fillId="25" borderId="92" xfId="0" applyFont="1" applyFill="1" applyBorder="1" applyAlignment="1">
      <alignment horizontal="left" vertical="top" wrapText="1"/>
    </xf>
    <xf numFmtId="0" fontId="80" fillId="25" borderId="0" xfId="0" applyFont="1" applyFill="1" applyBorder="1" applyAlignment="1">
      <alignment horizontal="left" vertical="top" wrapText="1"/>
    </xf>
    <xf numFmtId="0" fontId="80" fillId="25" borderId="25" xfId="0" applyFont="1" applyFill="1" applyBorder="1" applyAlignment="1">
      <alignment horizontal="left" vertical="top" wrapText="1"/>
    </xf>
    <xf numFmtId="0" fontId="80" fillId="25" borderId="84" xfId="0" applyFont="1" applyFill="1" applyBorder="1" applyAlignment="1">
      <alignment horizontal="left" vertical="top" wrapText="1"/>
    </xf>
    <xf numFmtId="0" fontId="80" fillId="25" borderId="34" xfId="0" applyFont="1" applyFill="1" applyBorder="1" applyAlignment="1">
      <alignment horizontal="left" vertical="top" wrapText="1"/>
    </xf>
    <xf numFmtId="0" fontId="80" fillId="25" borderId="114" xfId="0" applyFont="1" applyFill="1" applyBorder="1" applyAlignment="1">
      <alignment horizontal="left" vertical="top" wrapText="1"/>
    </xf>
    <xf numFmtId="0" fontId="78" fillId="25" borderId="109" xfId="0" applyFont="1" applyFill="1" applyBorder="1" applyAlignment="1">
      <alignment horizontal="left" vertical="top" wrapText="1"/>
    </xf>
    <xf numFmtId="0" fontId="78" fillId="25" borderId="110" xfId="0" applyFont="1" applyFill="1" applyBorder="1" applyAlignment="1">
      <alignment horizontal="left" vertical="top" wrapText="1"/>
    </xf>
    <xf numFmtId="0" fontId="78" fillId="25" borderId="101" xfId="0" applyFont="1" applyFill="1" applyBorder="1" applyAlignment="1">
      <alignment horizontal="left" vertical="top" wrapText="1"/>
    </xf>
    <xf numFmtId="0" fontId="78" fillId="25" borderId="111" xfId="0" applyFont="1" applyFill="1" applyBorder="1" applyAlignment="1">
      <alignment horizontal="left" vertical="top" wrapText="1"/>
    </xf>
    <xf numFmtId="0" fontId="78" fillId="25" borderId="0" xfId="0" applyFont="1" applyFill="1" applyBorder="1" applyAlignment="1">
      <alignment horizontal="left" vertical="top" wrapText="1"/>
    </xf>
    <xf numFmtId="0" fontId="78" fillId="25" borderId="105" xfId="0" applyFont="1" applyFill="1" applyBorder="1" applyAlignment="1">
      <alignment horizontal="left" vertical="top" wrapText="1"/>
    </xf>
    <xf numFmtId="0" fontId="78" fillId="25" borderId="115" xfId="0" applyFont="1" applyFill="1" applyBorder="1" applyAlignment="1">
      <alignment horizontal="left" vertical="top" wrapText="1"/>
    </xf>
    <xf numFmtId="0" fontId="78" fillId="25" borderId="34" xfId="0" applyFont="1" applyFill="1" applyBorder="1" applyAlignment="1">
      <alignment horizontal="left" vertical="top" wrapText="1"/>
    </xf>
    <xf numFmtId="0" fontId="78" fillId="25" borderId="106" xfId="0" applyFont="1" applyFill="1" applyBorder="1" applyAlignment="1">
      <alignment horizontal="left" vertical="top" wrapText="1"/>
    </xf>
    <xf numFmtId="0" fontId="68" fillId="25" borderId="34" xfId="0" applyFont="1" applyFill="1" applyBorder="1" applyAlignment="1">
      <alignment horizontal="center" vertical="top" wrapText="1"/>
    </xf>
    <xf numFmtId="0" fontId="68" fillId="25" borderId="106" xfId="0" applyFont="1" applyFill="1" applyBorder="1" applyAlignment="1">
      <alignment horizontal="center" vertical="top" wrapText="1"/>
    </xf>
    <xf numFmtId="0" fontId="68" fillId="25" borderId="92" xfId="0" applyFont="1" applyFill="1" applyBorder="1" applyAlignment="1">
      <alignment horizontal="left" vertical="top" wrapText="1"/>
    </xf>
    <xf numFmtId="0" fontId="68" fillId="25" borderId="116" xfId="0" applyFont="1" applyFill="1" applyBorder="1" applyAlignment="1">
      <alignment horizontal="left" vertical="top" wrapText="1"/>
    </xf>
    <xf numFmtId="56" fontId="68" fillId="25" borderId="110" xfId="0" applyNumberFormat="1" applyFont="1" applyFill="1" applyBorder="1" applyAlignment="1">
      <alignment horizontal="left" vertical="top" wrapText="1"/>
    </xf>
    <xf numFmtId="0" fontId="87" fillId="25" borderId="94" xfId="0" applyFont="1" applyFill="1" applyBorder="1" applyAlignment="1">
      <alignment horizontal="left" vertical="top" wrapText="1"/>
    </xf>
    <xf numFmtId="0" fontId="87" fillId="25" borderId="110" xfId="0" applyFont="1" applyFill="1" applyBorder="1" applyAlignment="1">
      <alignment horizontal="left" vertical="top" wrapText="1"/>
    </xf>
    <xf numFmtId="0" fontId="87" fillId="25" borderId="113" xfId="0" applyFont="1" applyFill="1" applyBorder="1" applyAlignment="1">
      <alignment horizontal="left" vertical="top" wrapText="1"/>
    </xf>
    <xf numFmtId="0" fontId="87" fillId="25" borderId="92" xfId="0" applyFont="1" applyFill="1" applyBorder="1" applyAlignment="1">
      <alignment horizontal="left" vertical="top" wrapText="1"/>
    </xf>
    <xf numFmtId="0" fontId="87" fillId="25" borderId="0" xfId="0" applyFont="1" applyFill="1" applyBorder="1" applyAlignment="1">
      <alignment horizontal="left" vertical="top" wrapText="1"/>
    </xf>
    <xf numFmtId="0" fontId="87" fillId="25" borderId="25" xfId="0" applyFont="1" applyFill="1" applyBorder="1" applyAlignment="1">
      <alignment horizontal="left" vertical="top" wrapText="1"/>
    </xf>
    <xf numFmtId="0" fontId="87" fillId="25" borderId="84" xfId="0" applyFont="1" applyFill="1" applyBorder="1" applyAlignment="1">
      <alignment horizontal="left" vertical="top" wrapText="1"/>
    </xf>
    <xf numFmtId="0" fontId="87" fillId="25" borderId="34" xfId="0" applyFont="1" applyFill="1" applyBorder="1" applyAlignment="1">
      <alignment horizontal="left" vertical="top" wrapText="1"/>
    </xf>
    <xf numFmtId="0" fontId="87" fillId="25" borderId="114" xfId="0" applyFont="1" applyFill="1" applyBorder="1" applyAlignment="1">
      <alignment horizontal="left" vertical="top" wrapText="1"/>
    </xf>
    <xf numFmtId="0" fontId="78" fillId="25" borderId="94" xfId="0" applyFont="1" applyFill="1" applyBorder="1" applyAlignment="1">
      <alignment horizontal="left" vertical="top" wrapText="1"/>
    </xf>
    <xf numFmtId="0" fontId="78" fillId="25" borderId="113" xfId="0" applyFont="1" applyFill="1" applyBorder="1" applyAlignment="1">
      <alignment horizontal="left" vertical="top" wrapText="1"/>
    </xf>
    <xf numFmtId="0" fontId="78" fillId="25" borderId="92" xfId="0" applyFont="1" applyFill="1" applyBorder="1" applyAlignment="1">
      <alignment horizontal="left" vertical="top" wrapText="1"/>
    </xf>
    <xf numFmtId="0" fontId="78" fillId="25" borderId="25" xfId="0" applyFont="1" applyFill="1" applyBorder="1" applyAlignment="1">
      <alignment horizontal="left" vertical="top" wrapText="1"/>
    </xf>
    <xf numFmtId="0" fontId="78" fillId="25" borderId="84" xfId="0" applyFont="1" applyFill="1" applyBorder="1" applyAlignment="1">
      <alignment horizontal="left" vertical="top" wrapText="1"/>
    </xf>
    <xf numFmtId="0" fontId="78" fillId="25" borderId="114" xfId="0" applyFont="1" applyFill="1" applyBorder="1" applyAlignment="1">
      <alignment horizontal="left" vertical="top" wrapText="1"/>
    </xf>
    <xf numFmtId="0" fontId="81" fillId="25" borderId="94" xfId="0" applyFont="1" applyFill="1" applyBorder="1" applyAlignment="1">
      <alignment horizontal="left" vertical="top" wrapText="1"/>
    </xf>
    <xf numFmtId="0" fontId="81" fillId="25" borderId="113" xfId="0" applyFont="1" applyFill="1" applyBorder="1" applyAlignment="1">
      <alignment horizontal="left" vertical="top" wrapText="1"/>
    </xf>
    <xf numFmtId="0" fontId="81" fillId="25" borderId="92" xfId="0" applyFont="1" applyFill="1" applyBorder="1" applyAlignment="1">
      <alignment horizontal="left" vertical="top" wrapText="1"/>
    </xf>
    <xf numFmtId="0" fontId="81" fillId="25" borderId="25" xfId="0" applyFont="1" applyFill="1" applyBorder="1" applyAlignment="1">
      <alignment horizontal="left" vertical="top" wrapText="1"/>
    </xf>
    <xf numFmtId="0" fontId="81" fillId="25" borderId="84" xfId="0" applyFont="1" applyFill="1" applyBorder="1" applyAlignment="1">
      <alignment horizontal="left" vertical="top" wrapText="1"/>
    </xf>
    <xf numFmtId="0" fontId="81" fillId="25" borderId="34" xfId="0" applyFont="1" applyFill="1" applyBorder="1" applyAlignment="1">
      <alignment horizontal="left" vertical="top" wrapText="1"/>
    </xf>
    <xf numFmtId="0" fontId="81" fillId="25" borderId="114" xfId="0" applyFont="1" applyFill="1" applyBorder="1" applyAlignment="1">
      <alignment horizontal="left" vertical="top" wrapText="1"/>
    </xf>
    <xf numFmtId="0" fontId="9" fillId="0" borderId="53" xfId="0" applyFont="1" applyBorder="1" applyAlignment="1">
      <alignment horizontal="left" shrinkToFit="1"/>
    </xf>
    <xf numFmtId="0" fontId="9" fillId="0" borderId="0" xfId="0" applyFont="1" applyBorder="1" applyAlignment="1">
      <alignment horizontal="left" shrinkToFit="1"/>
    </xf>
    <xf numFmtId="0" fontId="9" fillId="0" borderId="0" xfId="0" applyFont="1" applyBorder="1" applyAlignment="1">
      <alignment horizontal="right" vertical="center" shrinkToFit="1"/>
    </xf>
    <xf numFmtId="0" fontId="9" fillId="0" borderId="115" xfId="0" applyFont="1" applyBorder="1" applyAlignment="1">
      <alignment horizontal="center" vertical="center"/>
    </xf>
    <xf numFmtId="0" fontId="9" fillId="0" borderId="34" xfId="0" applyFont="1" applyBorder="1" applyAlignment="1">
      <alignment horizontal="center" vertical="center"/>
    </xf>
    <xf numFmtId="0" fontId="9" fillId="0" borderId="106" xfId="0" applyFont="1" applyBorder="1" applyAlignment="1">
      <alignment horizontal="center" vertical="center"/>
    </xf>
    <xf numFmtId="0" fontId="9" fillId="0" borderId="0" xfId="0" applyFont="1" applyAlignment="1">
      <alignment horizontal="center" shrinkToFit="1"/>
    </xf>
    <xf numFmtId="0" fontId="6" fillId="0" borderId="0" xfId="0" applyFont="1" applyAlignment="1">
      <alignment horizontal="center" vertical="center"/>
    </xf>
    <xf numFmtId="0" fontId="21" fillId="0" borderId="0" xfId="0" applyFont="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3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2" xfId="0" applyFont="1" applyBorder="1" applyAlignment="1">
      <alignment horizontal="center" vertical="center"/>
    </xf>
    <xf numFmtId="0" fontId="9" fillId="0" borderId="14" xfId="0" applyFont="1" applyBorder="1" applyAlignment="1">
      <alignment horizontal="center" vertical="center"/>
    </xf>
    <xf numFmtId="0" fontId="9" fillId="0" borderId="32"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23" xfId="0" applyFont="1" applyBorder="1" applyAlignment="1">
      <alignment horizontal="center" vertical="center" textRotation="255"/>
    </xf>
    <xf numFmtId="0" fontId="9" fillId="0" borderId="124" xfId="0" applyFont="1" applyBorder="1" applyAlignment="1">
      <alignment horizontal="center" vertical="center" textRotation="255"/>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30" xfId="0" applyFont="1" applyBorder="1" applyAlignment="1">
      <alignment horizontal="center" vertical="center"/>
    </xf>
    <xf numFmtId="0" fontId="9" fillId="0" borderId="23" xfId="0" applyFont="1" applyBorder="1" applyAlignment="1">
      <alignment horizontal="center" vertical="center"/>
    </xf>
    <xf numFmtId="0" fontId="9" fillId="0" borderId="43" xfId="0" applyFont="1" applyBorder="1" applyAlignment="1">
      <alignment horizontal="center" vertical="center"/>
    </xf>
    <xf numFmtId="0" fontId="7" fillId="0" borderId="3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3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1" xfId="0"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120" xfId="0" applyFont="1" applyBorder="1" applyAlignment="1">
      <alignment horizontal="center" vertical="center" textRotation="255"/>
    </xf>
    <xf numFmtId="0" fontId="9" fillId="0" borderId="121" xfId="0" applyFont="1" applyBorder="1" applyAlignment="1">
      <alignment horizontal="center" vertical="center" textRotation="255"/>
    </xf>
    <xf numFmtId="0" fontId="9" fillId="0" borderId="122" xfId="0" applyFont="1" applyBorder="1" applyAlignment="1">
      <alignment horizontal="center" vertical="center" textRotation="255"/>
    </xf>
    <xf numFmtId="56" fontId="9" fillId="0" borderId="12" xfId="0" applyNumberFormat="1" applyFont="1" applyBorder="1" applyAlignment="1">
      <alignment horizontal="center" vertical="center" shrinkToFit="1"/>
    </xf>
    <xf numFmtId="0" fontId="9" fillId="0" borderId="12" xfId="0" applyFont="1" applyBorder="1" applyAlignment="1">
      <alignment horizontal="center" vertical="center" shrinkToFit="1"/>
    </xf>
    <xf numFmtId="0" fontId="27" fillId="0" borderId="0" xfId="0" applyFont="1" applyBorder="1" applyAlignment="1">
      <alignment horizontal="center" vertical="center"/>
    </xf>
    <xf numFmtId="0" fontId="63" fillId="0" borderId="61" xfId="0" applyFont="1" applyBorder="1" applyAlignment="1">
      <alignment horizontal="center" vertical="center"/>
    </xf>
    <xf numFmtId="0" fontId="63" fillId="0" borderId="98" xfId="0" applyFont="1" applyBorder="1" applyAlignment="1">
      <alignment horizontal="center" vertical="center"/>
    </xf>
    <xf numFmtId="0" fontId="21" fillId="0" borderId="0" xfId="0" applyFont="1" applyAlignment="1">
      <alignment horizontal="center"/>
    </xf>
    <xf numFmtId="0" fontId="24" fillId="0" borderId="93" xfId="0" applyFont="1" applyBorder="1" applyAlignment="1">
      <alignment horizontal="center" vertical="center"/>
    </xf>
    <xf numFmtId="14" fontId="9" fillId="0" borderId="0" xfId="0" applyNumberFormat="1" applyFont="1" applyBorder="1" applyAlignment="1">
      <alignment horizontal="center" vertical="center" shrinkToFit="1"/>
    </xf>
    <xf numFmtId="0" fontId="9" fillId="0" borderId="0" xfId="0" applyFont="1" applyBorder="1" applyAlignment="1">
      <alignment horizontal="center" vertical="center" shrinkToFit="1"/>
    </xf>
  </cellXfs>
  <cellStyles count="4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未定義" xfId="44"/>
    <cellStyle name="良い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238125</xdr:colOff>
      <xdr:row>8</xdr:row>
      <xdr:rowOff>114300</xdr:rowOff>
    </xdr:from>
    <xdr:ext cx="4185761" cy="892552"/>
    <xdr:sp macro="" textlink="">
      <xdr:nvSpPr>
        <xdr:cNvPr id="2" name="テキスト ボックス 1"/>
        <xdr:cNvSpPr txBox="1"/>
      </xdr:nvSpPr>
      <xdr:spPr>
        <a:xfrm>
          <a:off x="1285875" y="1600200"/>
          <a:ext cx="4185761" cy="89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latin typeface="HGSｺﾞｼｯｸM" panose="020B0600000000000000" pitchFamily="50" charset="-128"/>
              <a:ea typeface="HGSｺﾞｼｯｸM" panose="020B0600000000000000" pitchFamily="50" charset="-128"/>
            </a:rPr>
            <a:t>低気圧通過による荒天により</a:t>
          </a:r>
          <a:endParaRPr kumimoji="1" lang="en-US" altLang="ja-JP" sz="2400">
            <a:latin typeface="HGSｺﾞｼｯｸM" panose="020B0600000000000000" pitchFamily="50" charset="-128"/>
            <a:ea typeface="HGSｺﾞｼｯｸM" panose="020B0600000000000000" pitchFamily="50" charset="-128"/>
          </a:endParaRPr>
        </a:p>
        <a:p>
          <a:r>
            <a:rPr kumimoji="1" lang="ja-JP" altLang="en-US" sz="2400">
              <a:latin typeface="HGSｺﾞｼｯｸM" panose="020B0600000000000000" pitchFamily="50" charset="-128"/>
              <a:ea typeface="HGSｺﾞｼｯｸM" panose="020B0600000000000000" pitchFamily="50" charset="-128"/>
            </a:rPr>
            <a:t>ノーレース</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403412</xdr:colOff>
      <xdr:row>9</xdr:row>
      <xdr:rowOff>100854</xdr:rowOff>
    </xdr:from>
    <xdr:ext cx="3262432" cy="492443"/>
    <xdr:sp macro="" textlink="">
      <xdr:nvSpPr>
        <xdr:cNvPr id="2" name="テキスト ボックス 1"/>
        <xdr:cNvSpPr txBox="1"/>
      </xdr:nvSpPr>
      <xdr:spPr>
        <a:xfrm>
          <a:off x="1456765" y="1770530"/>
          <a:ext cx="3262432"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latin typeface="HGSｺﾞｼｯｸM" panose="020B0600000000000000" pitchFamily="50" charset="-128"/>
              <a:ea typeface="HGSｺﾞｼｯｸM" panose="020B0600000000000000" pitchFamily="50" charset="-128"/>
            </a:rPr>
            <a:t>荒天によりノーレース</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 xmlns:a16="http://schemas.microsoft.com/office/drawing/2014/main" id="{00000000-0008-0000-06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 xmlns:a16="http://schemas.microsoft.com/office/drawing/2014/main" id="{00000000-0008-0000-06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 xmlns:a16="http://schemas.microsoft.com/office/drawing/2014/main" id="{00000000-0008-0000-06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 xmlns:a16="http://schemas.microsoft.com/office/drawing/2014/main" id="{00000000-0008-0000-06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 xmlns:a16="http://schemas.microsoft.com/office/drawing/2014/main" id="{00000000-0008-0000-06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 xmlns:a16="http://schemas.microsoft.com/office/drawing/2014/main" id="{00000000-0008-0000-06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 xmlns:a16="http://schemas.microsoft.com/office/drawing/2014/main" id="{00000000-0008-0000-06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B</a:t>
          </a:r>
        </a:p>
      </xdr:txBody>
    </xdr:sp>
    <xdr:clientData/>
  </xdr:twoCellAnchor>
  <xdr:twoCellAnchor>
    <xdr:from>
      <xdr:col>4</xdr:col>
      <xdr:colOff>0</xdr:colOff>
      <xdr:row>9</xdr:row>
      <xdr:rowOff>0</xdr:rowOff>
    </xdr:from>
    <xdr:to>
      <xdr:col>4</xdr:col>
      <xdr:colOff>145701</xdr:colOff>
      <xdr:row>9</xdr:row>
      <xdr:rowOff>172509</xdr:rowOff>
    </xdr:to>
    <xdr:sp macro="" textlink="">
      <xdr:nvSpPr>
        <xdr:cNvPr id="9" name="テキスト 204">
          <a:extLst>
            <a:ext uri="{FF2B5EF4-FFF2-40B4-BE49-F238E27FC236}">
              <a16:creationId xmlns="" xmlns:a16="http://schemas.microsoft.com/office/drawing/2014/main" id="{00000000-0008-0000-0600-000009000000}"/>
            </a:ext>
          </a:extLst>
        </xdr:cNvPr>
        <xdr:cNvSpPr txBox="1">
          <a:spLocks noChangeArrowheads="1"/>
        </xdr:cNvSpPr>
      </xdr:nvSpPr>
      <xdr:spPr bwMode="auto">
        <a:xfrm>
          <a:off x="2343150" y="16954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twoCellAnchor>
    <xdr:from>
      <xdr:col>4</xdr:col>
      <xdr:colOff>0</xdr:colOff>
      <xdr:row>14</xdr:row>
      <xdr:rowOff>0</xdr:rowOff>
    </xdr:from>
    <xdr:to>
      <xdr:col>4</xdr:col>
      <xdr:colOff>145701</xdr:colOff>
      <xdr:row>14</xdr:row>
      <xdr:rowOff>172509</xdr:rowOff>
    </xdr:to>
    <xdr:sp macro="" textlink="">
      <xdr:nvSpPr>
        <xdr:cNvPr id="10" name="テキスト 204">
          <a:extLst>
            <a:ext uri="{FF2B5EF4-FFF2-40B4-BE49-F238E27FC236}">
              <a16:creationId xmlns="" xmlns:a16="http://schemas.microsoft.com/office/drawing/2014/main" id="{00000000-0008-0000-0600-00000A000000}"/>
            </a:ext>
          </a:extLst>
        </xdr:cNvPr>
        <xdr:cNvSpPr txBox="1">
          <a:spLocks noChangeArrowheads="1"/>
        </xdr:cNvSpPr>
      </xdr:nvSpPr>
      <xdr:spPr bwMode="auto">
        <a:xfrm>
          <a:off x="2343150" y="260032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twoCellAnchor>
    <xdr:from>
      <xdr:col>5</xdr:col>
      <xdr:colOff>0</xdr:colOff>
      <xdr:row>26</xdr:row>
      <xdr:rowOff>0</xdr:rowOff>
    </xdr:from>
    <xdr:to>
      <xdr:col>5</xdr:col>
      <xdr:colOff>145701</xdr:colOff>
      <xdr:row>26</xdr:row>
      <xdr:rowOff>172509</xdr:rowOff>
    </xdr:to>
    <xdr:sp macro="" textlink="">
      <xdr:nvSpPr>
        <xdr:cNvPr id="11" name="テキスト 204">
          <a:extLst>
            <a:ext uri="{FF2B5EF4-FFF2-40B4-BE49-F238E27FC236}">
              <a16:creationId xmlns="" xmlns:a16="http://schemas.microsoft.com/office/drawing/2014/main" id="{00000000-0008-0000-0600-00000B000000}"/>
            </a:ext>
          </a:extLst>
        </xdr:cNvPr>
        <xdr:cNvSpPr txBox="1">
          <a:spLocks noChangeArrowheads="1"/>
        </xdr:cNvSpPr>
      </xdr:nvSpPr>
      <xdr:spPr bwMode="auto">
        <a:xfrm>
          <a:off x="2943225" y="513397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twoCellAnchor>
    <xdr:from>
      <xdr:col>6</xdr:col>
      <xdr:colOff>0</xdr:colOff>
      <xdr:row>12</xdr:row>
      <xdr:rowOff>0</xdr:rowOff>
    </xdr:from>
    <xdr:to>
      <xdr:col>6</xdr:col>
      <xdr:colOff>145701</xdr:colOff>
      <xdr:row>12</xdr:row>
      <xdr:rowOff>172509</xdr:rowOff>
    </xdr:to>
    <xdr:sp macro="" textlink="">
      <xdr:nvSpPr>
        <xdr:cNvPr id="12" name="テキスト 204">
          <a:extLst>
            <a:ext uri="{FF2B5EF4-FFF2-40B4-BE49-F238E27FC236}">
              <a16:creationId xmlns="" xmlns:a16="http://schemas.microsoft.com/office/drawing/2014/main" id="{00000000-0008-0000-0600-00000B000000}"/>
            </a:ext>
          </a:extLst>
        </xdr:cNvPr>
        <xdr:cNvSpPr txBox="1">
          <a:spLocks noChangeArrowheads="1"/>
        </xdr:cNvSpPr>
      </xdr:nvSpPr>
      <xdr:spPr bwMode="auto">
        <a:xfrm>
          <a:off x="3543300" y="332422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oneCellAnchor>
    <xdr:from>
      <xdr:col>7</xdr:col>
      <xdr:colOff>83562</xdr:colOff>
      <xdr:row>6</xdr:row>
      <xdr:rowOff>152400</xdr:rowOff>
    </xdr:from>
    <xdr:ext cx="440313" cy="2306272"/>
    <xdr:sp macro="" textlink="">
      <xdr:nvSpPr>
        <xdr:cNvPr id="5" name="テキスト ボックス 4"/>
        <xdr:cNvSpPr txBox="1"/>
      </xdr:nvSpPr>
      <xdr:spPr>
        <a:xfrm>
          <a:off x="4226937" y="1847850"/>
          <a:ext cx="440313" cy="230627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400"/>
            <a:t>ノーレース（荒天のため）</a:t>
          </a:r>
        </a:p>
      </xdr:txBody>
    </xdr:sp>
    <xdr:clientData/>
  </xdr:oneCellAnchor>
  <xdr:oneCellAnchor>
    <xdr:from>
      <xdr:col>8</xdr:col>
      <xdr:colOff>83562</xdr:colOff>
      <xdr:row>6</xdr:row>
      <xdr:rowOff>152400</xdr:rowOff>
    </xdr:from>
    <xdr:ext cx="440313" cy="2306272"/>
    <xdr:sp macro="" textlink="">
      <xdr:nvSpPr>
        <xdr:cNvPr id="14" name="テキスト ボックス 13"/>
        <xdr:cNvSpPr txBox="1"/>
      </xdr:nvSpPr>
      <xdr:spPr>
        <a:xfrm>
          <a:off x="4827012" y="1847850"/>
          <a:ext cx="440313" cy="230627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400"/>
            <a:t>ノーレース（荒天のため）</a:t>
          </a:r>
        </a:p>
      </xdr:txBody>
    </xdr:sp>
    <xdr:clientData/>
  </xdr:oneCellAnchor>
  <xdr:twoCellAnchor>
    <xdr:from>
      <xdr:col>9</xdr:col>
      <xdr:colOff>0</xdr:colOff>
      <xdr:row>15</xdr:row>
      <xdr:rowOff>0</xdr:rowOff>
    </xdr:from>
    <xdr:to>
      <xdr:col>9</xdr:col>
      <xdr:colOff>145701</xdr:colOff>
      <xdr:row>15</xdr:row>
      <xdr:rowOff>172509</xdr:rowOff>
    </xdr:to>
    <xdr:sp macro="" textlink="">
      <xdr:nvSpPr>
        <xdr:cNvPr id="15" name="テキスト 204">
          <a:extLst>
            <a:ext uri="{FF2B5EF4-FFF2-40B4-BE49-F238E27FC236}">
              <a16:creationId xmlns="" xmlns:a16="http://schemas.microsoft.com/office/drawing/2014/main" id="{00000000-0008-0000-0600-00000B000000}"/>
            </a:ext>
          </a:extLst>
        </xdr:cNvPr>
        <xdr:cNvSpPr txBox="1">
          <a:spLocks noChangeArrowheads="1"/>
        </xdr:cNvSpPr>
      </xdr:nvSpPr>
      <xdr:spPr bwMode="auto">
        <a:xfrm>
          <a:off x="5343525" y="31432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ＭＳ 明朝"/>
              <a:ea typeface="ＭＳ 明朝"/>
            </a:rPr>
            <a:t>C</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 xmlns:a16="http://schemas.microsoft.com/office/drawing/2014/main" id="{00000000-0008-0000-07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 xmlns:a16="http://schemas.microsoft.com/office/drawing/2014/main" id="{00000000-0008-0000-07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 xmlns:a16="http://schemas.microsoft.com/office/drawing/2014/main" id="{00000000-0008-0000-07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 xmlns:a16="http://schemas.microsoft.com/office/drawing/2014/main" id="{00000000-0008-0000-07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 xmlns:a16="http://schemas.microsoft.com/office/drawing/2014/main" id="{00000000-0008-0000-07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 xmlns:a16="http://schemas.microsoft.com/office/drawing/2014/main" id="{00000000-0008-0000-07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 xmlns:a16="http://schemas.microsoft.com/office/drawing/2014/main" id="{00000000-0008-0000-07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 xmlns:a16="http://schemas.microsoft.com/office/drawing/2014/main" id="{00000000-0008-0000-07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 xmlns:a16="http://schemas.microsoft.com/office/drawing/2014/main" id="{00000000-0008-0000-07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 xmlns:a16="http://schemas.microsoft.com/office/drawing/2014/main" id="{00000000-0008-0000-07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 xmlns:a16="http://schemas.microsoft.com/office/drawing/2014/main" id="{00000000-0008-0000-07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 xmlns:a16="http://schemas.microsoft.com/office/drawing/2014/main" id="{00000000-0008-0000-07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 xmlns:a16="http://schemas.microsoft.com/office/drawing/2014/main" id="{00000000-0008-0000-07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 xmlns:a16="http://schemas.microsoft.com/office/drawing/2014/main" id="{00000000-0008-0000-07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 xmlns:a16="http://schemas.microsoft.com/office/drawing/2014/main" id="{00000000-0008-0000-07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 xmlns:a16="http://schemas.microsoft.com/office/drawing/2014/main" id="{00000000-0008-0000-07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 xmlns:a16="http://schemas.microsoft.com/office/drawing/2014/main" id="{00000000-0008-0000-07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 xmlns:a16="http://schemas.microsoft.com/office/drawing/2014/main" id="{00000000-0008-0000-07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 xmlns:a16="http://schemas.microsoft.com/office/drawing/2014/main" id="{00000000-0008-0000-07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 xmlns:a16="http://schemas.microsoft.com/office/drawing/2014/main" id="{00000000-0008-0000-07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 xmlns:a16="http://schemas.microsoft.com/office/drawing/2014/main" id="{00000000-0008-0000-07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 xmlns:a16="http://schemas.microsoft.com/office/drawing/2014/main" id="{00000000-0008-0000-07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 xmlns:a16="http://schemas.microsoft.com/office/drawing/2014/main" id="{00000000-0008-0000-07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 xmlns:a16="http://schemas.microsoft.com/office/drawing/2014/main" id="{00000000-0008-0000-07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 xmlns:a16="http://schemas.microsoft.com/office/drawing/2014/main" id="{00000000-0008-0000-07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 xmlns:a16="http://schemas.microsoft.com/office/drawing/2014/main" id="{00000000-0008-0000-07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 xmlns:a16="http://schemas.microsoft.com/office/drawing/2014/main" id="{00000000-0008-0000-07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 xmlns:a16="http://schemas.microsoft.com/office/drawing/2014/main" id="{00000000-0008-0000-07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 xmlns:a16="http://schemas.microsoft.com/office/drawing/2014/main" id="{00000000-0008-0000-07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 xmlns:a16="http://schemas.microsoft.com/office/drawing/2014/main" id="{00000000-0008-0000-07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 xmlns:a16="http://schemas.microsoft.com/office/drawing/2014/main" id="{00000000-0008-0000-07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 xmlns:a16="http://schemas.microsoft.com/office/drawing/2014/main" id="{00000000-0008-0000-07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0</xdr:colOff>
      <xdr:row>8</xdr:row>
      <xdr:rowOff>0</xdr:rowOff>
    </xdr:from>
    <xdr:ext cx="184731" cy="593304"/>
    <xdr:sp macro="" textlink="">
      <xdr:nvSpPr>
        <xdr:cNvPr id="3" name="テキスト ボックス 2">
          <a:extLst>
            <a:ext uri="{FF2B5EF4-FFF2-40B4-BE49-F238E27FC236}">
              <a16:creationId xmlns="" xmlns:a16="http://schemas.microsoft.com/office/drawing/2014/main" id="{00000000-0008-0000-0900-000003000000}"/>
            </a:ext>
          </a:extLst>
        </xdr:cNvPr>
        <xdr:cNvSpPr txBox="1"/>
      </xdr:nvSpPr>
      <xdr:spPr>
        <a:xfrm>
          <a:off x="1053353" y="1490382"/>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3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3"/>
  <sheetViews>
    <sheetView zoomScale="85" zoomScaleNormal="85" workbookViewId="0">
      <selection activeCell="D24" sqref="D24"/>
    </sheetView>
  </sheetViews>
  <sheetFormatPr defaultRowHeight="13.5"/>
  <cols>
    <col min="1" max="1" width="1.75" customWidth="1"/>
    <col min="2" max="2" width="5" customWidth="1"/>
    <col min="3" max="3" width="7" customWidth="1"/>
    <col min="4" max="4" width="18" customWidth="1"/>
    <col min="5" max="5" width="8" customWidth="1"/>
    <col min="6" max="6" width="5" customWidth="1"/>
    <col min="7" max="7" width="10.875" customWidth="1"/>
    <col min="8" max="8" width="8.375" customWidth="1"/>
    <col min="9" max="9" width="8.75" customWidth="1"/>
    <col min="10" max="10" width="5" customWidth="1"/>
    <col min="11" max="11" width="8.5" customWidth="1"/>
    <col min="12" max="12" width="10.875" customWidth="1"/>
    <col min="13" max="13" width="9.5" customWidth="1"/>
    <col min="14" max="14" width="7.875" customWidth="1"/>
    <col min="15" max="15" width="8" customWidth="1"/>
    <col min="16" max="16" width="11.25" customWidth="1"/>
    <col min="17" max="17" width="12.25" customWidth="1"/>
    <col min="18" max="18" width="4.875" customWidth="1"/>
    <col min="19" max="21" width="7.625" customWidth="1"/>
    <col min="22" max="24" width="8.75" customWidth="1"/>
    <col min="25" max="25" width="4.5" customWidth="1"/>
    <col min="26" max="28" width="8" customWidth="1"/>
  </cols>
  <sheetData>
    <row r="1" spans="2:28" ht="9.75" customHeight="1" thickBot="1"/>
    <row r="2" spans="2:28" ht="21">
      <c r="B2" s="1"/>
      <c r="C2" s="2"/>
      <c r="D2" s="600" t="str">
        <f>参照ﾃﾞｰﾀ!P4</f>
        <v>2018年</v>
      </c>
      <c r="E2" s="600"/>
      <c r="F2" s="600"/>
      <c r="G2" s="91" t="s">
        <v>181</v>
      </c>
      <c r="H2" s="35"/>
      <c r="I2" s="3"/>
      <c r="J2" s="1"/>
      <c r="K2" s="23"/>
      <c r="L2" s="1"/>
      <c r="M2" s="74" t="s">
        <v>53</v>
      </c>
      <c r="N2" s="350" t="s">
        <v>283</v>
      </c>
      <c r="O2" s="76" t="s">
        <v>55</v>
      </c>
      <c r="P2" s="127">
        <v>43121</v>
      </c>
      <c r="Q2" s="109">
        <v>0.41666666666666669</v>
      </c>
      <c r="R2" s="1"/>
      <c r="S2" s="108" t="s">
        <v>2</v>
      </c>
      <c r="T2" s="1"/>
      <c r="U2" s="1"/>
      <c r="W2" s="1"/>
      <c r="X2" s="1"/>
      <c r="Y2" s="1"/>
    </row>
    <row r="3" spans="2:28" ht="21.75" customHeight="1" thickBot="1">
      <c r="B3" s="1"/>
      <c r="D3" s="151" t="s">
        <v>236</v>
      </c>
      <c r="E3" s="601" t="s">
        <v>69</v>
      </c>
      <c r="F3" s="601"/>
      <c r="G3" s="601"/>
      <c r="H3" s="601"/>
      <c r="I3" s="601"/>
      <c r="J3" s="583" t="s">
        <v>92</v>
      </c>
      <c r="K3" s="583"/>
      <c r="L3" s="4"/>
      <c r="M3" s="132" t="s">
        <v>81</v>
      </c>
      <c r="N3" s="284">
        <f>IF(ISBLANK(N2),"",VLOOKUP(N2,コース・距離,2,FALSE))</f>
        <v>6</v>
      </c>
      <c r="O3" s="77" t="s">
        <v>0</v>
      </c>
      <c r="P3" s="78">
        <v>17</v>
      </c>
      <c r="Q3" s="79" t="s">
        <v>1</v>
      </c>
      <c r="R3" s="1"/>
      <c r="S3" s="1" t="s">
        <v>274</v>
      </c>
      <c r="T3" s="1"/>
      <c r="U3" s="1"/>
      <c r="V3" t="s">
        <v>273</v>
      </c>
      <c r="W3" s="65"/>
      <c r="X3" s="65"/>
      <c r="Y3" s="1"/>
      <c r="Z3" s="122" t="s">
        <v>82</v>
      </c>
    </row>
    <row r="4" spans="2:28" ht="7.5" customHeight="1" thickBot="1">
      <c r="B4" s="1"/>
      <c r="C4" s="1"/>
      <c r="D4" s="1"/>
      <c r="E4" s="1"/>
      <c r="F4" s="1"/>
      <c r="G4" s="1"/>
      <c r="H4" s="1"/>
      <c r="I4" s="1"/>
      <c r="J4" s="1"/>
      <c r="K4" s="1"/>
      <c r="L4" s="1"/>
      <c r="M4" s="1"/>
      <c r="N4" s="1"/>
      <c r="O4" s="1"/>
      <c r="P4" s="1"/>
      <c r="Q4" s="1"/>
      <c r="R4" s="1"/>
      <c r="S4" s="1"/>
      <c r="T4" s="1"/>
      <c r="U4" s="1"/>
      <c r="V4" s="66"/>
      <c r="W4" s="65"/>
      <c r="X4" s="65"/>
      <c r="Y4" s="1"/>
    </row>
    <row r="5" spans="2:28" ht="14.25">
      <c r="B5" s="93" t="s">
        <v>3</v>
      </c>
      <c r="C5" s="72" t="s">
        <v>4</v>
      </c>
      <c r="D5" s="72" t="s">
        <v>5</v>
      </c>
      <c r="E5" s="72" t="s">
        <v>6</v>
      </c>
      <c r="F5" s="72" t="s">
        <v>7</v>
      </c>
      <c r="G5" s="72" t="s">
        <v>8</v>
      </c>
      <c r="H5" s="72" t="s">
        <v>9</v>
      </c>
      <c r="I5" s="72" t="s">
        <v>10</v>
      </c>
      <c r="J5" s="72" t="s">
        <v>11</v>
      </c>
      <c r="K5" s="72" t="s">
        <v>12</v>
      </c>
      <c r="L5" s="73" t="s">
        <v>59</v>
      </c>
      <c r="M5" s="73" t="s">
        <v>60</v>
      </c>
      <c r="N5" s="72" t="s">
        <v>77</v>
      </c>
      <c r="O5" s="72" t="s">
        <v>13</v>
      </c>
      <c r="P5" s="584" t="s">
        <v>76</v>
      </c>
      <c r="Q5" s="585"/>
      <c r="R5" s="5"/>
      <c r="S5" s="71" t="s">
        <v>10</v>
      </c>
      <c r="T5" s="72" t="s">
        <v>10</v>
      </c>
      <c r="U5" s="110" t="s">
        <v>10</v>
      </c>
      <c r="V5" s="71" t="s">
        <v>10</v>
      </c>
      <c r="W5" s="72" t="s">
        <v>10</v>
      </c>
      <c r="X5" s="110" t="s">
        <v>10</v>
      </c>
      <c r="Y5" s="5"/>
      <c r="Z5" s="71" t="s">
        <v>13</v>
      </c>
      <c r="AA5" s="72" t="s">
        <v>13</v>
      </c>
      <c r="AB5" s="110" t="s">
        <v>13</v>
      </c>
    </row>
    <row r="6" spans="2:28" ht="14.25">
      <c r="B6" s="40"/>
      <c r="C6" s="41" t="s">
        <v>14</v>
      </c>
      <c r="D6" s="42"/>
      <c r="E6" s="43" t="s">
        <v>15</v>
      </c>
      <c r="F6" s="43"/>
      <c r="G6" s="41" t="s">
        <v>16</v>
      </c>
      <c r="H6" s="43" t="s">
        <v>17</v>
      </c>
      <c r="I6" s="41" t="s">
        <v>270</v>
      </c>
      <c r="J6" s="43" t="s">
        <v>18</v>
      </c>
      <c r="K6" s="43" t="s">
        <v>17</v>
      </c>
      <c r="L6" s="41" t="s">
        <v>16</v>
      </c>
      <c r="M6" s="43" t="s">
        <v>47</v>
      </c>
      <c r="N6" s="43" t="s">
        <v>19</v>
      </c>
      <c r="O6" s="67" t="str">
        <f>IF(ISBLANK(N2),"",VLOOKUP(N2,コース・距離,3,FALSE))</f>
        <v>MAX=20</v>
      </c>
      <c r="P6" s="274"/>
      <c r="Q6" s="44"/>
      <c r="R6" s="6"/>
      <c r="S6" s="111" t="s">
        <v>20</v>
      </c>
      <c r="T6" s="67" t="s">
        <v>22</v>
      </c>
      <c r="U6" s="112" t="s">
        <v>21</v>
      </c>
      <c r="V6" s="111" t="s">
        <v>20</v>
      </c>
      <c r="W6" s="67" t="s">
        <v>22</v>
      </c>
      <c r="X6" s="112" t="s">
        <v>21</v>
      </c>
      <c r="Y6" s="6"/>
      <c r="Z6" s="111" t="s">
        <v>84</v>
      </c>
      <c r="AA6" s="67" t="s">
        <v>85</v>
      </c>
      <c r="AB6" s="112" t="s">
        <v>86</v>
      </c>
    </row>
    <row r="7" spans="2:28" ht="14.25">
      <c r="B7" s="82">
        <v>1</v>
      </c>
      <c r="C7" s="45">
        <v>312</v>
      </c>
      <c r="D7" s="46" t="str">
        <f t="shared" ref="D7:D23" si="0">IF(ISBLANK(C7),"",VLOOKUP(C7,各艇データ,2,FALSE))</f>
        <v>はやとり</v>
      </c>
      <c r="E7" s="389">
        <v>8.2200000000000006</v>
      </c>
      <c r="F7" s="48">
        <v>6</v>
      </c>
      <c r="G7" s="7">
        <v>0.45180555555555557</v>
      </c>
      <c r="H7" s="45">
        <f t="shared" ref="H7:H23" si="1">IFERROR(IF(G7-$Q$2&lt;=0,"",(G7-$Q$2)*86400),"")</f>
        <v>3035.9999999999995</v>
      </c>
      <c r="I7" s="89">
        <v>600.29999999999995</v>
      </c>
      <c r="J7" s="47"/>
      <c r="K7" s="50">
        <f t="shared" ref="K7:K23" si="2">IFERROR(H7*(1+0.01*J7)-I7*$N$3,"")</f>
        <v>-565.80000000000018</v>
      </c>
      <c r="L7" s="7">
        <f>IFERROR((K7-$K$7)/86400,"")</f>
        <v>0</v>
      </c>
      <c r="M7" s="51">
        <f t="shared" ref="M7:M23" si="3">IFERROR((K7-$K$7)/$N$3,"")</f>
        <v>0</v>
      </c>
      <c r="N7" s="52">
        <f t="shared" ref="N7:N23" si="4">IFERROR($N$3/(H7/3600),"")</f>
        <v>7.1146245059288553</v>
      </c>
      <c r="O7" s="85">
        <f t="shared" ref="O7:O23" si="5">ROUND(IF($O$6="MAX=20",Z7,IF($O$6="MAX=30",AA7,IF($O$6="MAX=40",AB7,""))),1)</f>
        <v>20</v>
      </c>
      <c r="P7" s="270"/>
      <c r="Q7" s="53"/>
      <c r="R7" s="5"/>
      <c r="S7" s="379">
        <f t="shared" ref="S7:S31" si="6">IF(ISBLANK(C7),"",VLOOKUP(C7,各艇データ,3,FALSE))</f>
        <v>8.31</v>
      </c>
      <c r="T7" s="380">
        <f t="shared" ref="T7:T31" si="7">IF(ISBLANK(C7),"",VLOOKUP(C7,各艇データ,4,FALSE))</f>
        <v>8.2200000000000006</v>
      </c>
      <c r="U7" s="381">
        <f t="shared" ref="U7:U31" si="8">IF(ISBLANK(C7),"",VLOOKUP(C7,各艇データ,5,FALSE))</f>
        <v>8.1300000000000008</v>
      </c>
      <c r="V7" s="113">
        <f t="shared" ref="V7:V31" si="9">IF(ISBLANK(C7),"",VLOOKUP(C7,各艇データ,6,FALSE))</f>
        <v>964.4</v>
      </c>
      <c r="W7" s="49">
        <f t="shared" ref="W7:W31" si="10">IF(ISBLANK(C7),"",VLOOKUP(C7,各艇データ,7,FALSE))</f>
        <v>600.29999999999995</v>
      </c>
      <c r="X7" s="114">
        <f t="shared" ref="X7:X31" si="11">IF(ISBLANK(C7),"",VLOOKUP(C7,各艇データ,8,FALSE))</f>
        <v>534</v>
      </c>
      <c r="Y7" s="5"/>
      <c r="Z7" s="118">
        <f>IF(ISBLANK(B7),"",IFERROR(20*($P$3+1-$B7)/$P$3,"20.0"))</f>
        <v>20</v>
      </c>
      <c r="AA7" s="85">
        <f>IF(ISBLANK(B7),"",IFERROR(30*($P$3+1-$B7)/$P$3,"30.0"))</f>
        <v>30</v>
      </c>
      <c r="AB7" s="119">
        <f>IF(ISBLANK(B7),"",IFERROR(30*($P$3-$B7)/($P$3-1)+10,"20.0"))</f>
        <v>40</v>
      </c>
    </row>
    <row r="8" spans="2:28" ht="14.25">
      <c r="B8" s="83">
        <v>2</v>
      </c>
      <c r="C8" s="13">
        <v>5752</v>
      </c>
      <c r="D8" s="54" t="str">
        <f t="shared" si="0"/>
        <v>アルファ</v>
      </c>
      <c r="E8" s="390">
        <v>10.18</v>
      </c>
      <c r="F8" s="55">
        <v>1</v>
      </c>
      <c r="G8" s="9">
        <v>0.44944444444444448</v>
      </c>
      <c r="H8" s="13">
        <f t="shared" si="1"/>
        <v>2832.0000000000014</v>
      </c>
      <c r="I8" s="135">
        <v>557</v>
      </c>
      <c r="J8" s="14"/>
      <c r="K8" s="24">
        <f t="shared" si="2"/>
        <v>-509.99999999999864</v>
      </c>
      <c r="L8" s="9">
        <f t="shared" ref="L8:L23" si="12">IFERROR((K8-$K$7)/86400,"")</f>
        <v>6.4583333333335122E-4</v>
      </c>
      <c r="M8" s="56">
        <f t="shared" si="3"/>
        <v>9.3000000000002583</v>
      </c>
      <c r="N8" s="57">
        <f t="shared" si="4"/>
        <v>7.6271186440677923</v>
      </c>
      <c r="O8" s="86">
        <f t="shared" si="5"/>
        <v>18.8</v>
      </c>
      <c r="P8" s="271"/>
      <c r="Q8" s="58"/>
      <c r="R8" s="5"/>
      <c r="S8" s="379">
        <f t="shared" si="6"/>
        <v>10.72</v>
      </c>
      <c r="T8" s="380">
        <f t="shared" si="7"/>
        <v>10.18</v>
      </c>
      <c r="U8" s="381">
        <f t="shared" si="8"/>
        <v>9.92</v>
      </c>
      <c r="V8" s="113">
        <f t="shared" si="9"/>
        <v>884.3</v>
      </c>
      <c r="W8" s="49">
        <f t="shared" si="10"/>
        <v>557</v>
      </c>
      <c r="X8" s="114">
        <f t="shared" si="11"/>
        <v>492.1</v>
      </c>
      <c r="Y8" s="5"/>
      <c r="Z8" s="118">
        <f t="shared" ref="Z8:Z31" si="13">IF(ISBLANK(B8),"",IFERROR(20*($P$3+1-$B8)/$P$3,"20.0"))</f>
        <v>18.823529411764707</v>
      </c>
      <c r="AA8" s="85">
        <f t="shared" ref="AA8:AA31" si="14">IF(ISBLANK(B8),"",IFERROR(30*($P$3+1-$B8)/$P$3,"30.0"))</f>
        <v>28.235294117647058</v>
      </c>
      <c r="AB8" s="119">
        <f t="shared" ref="AB8:AB31" si="15">IF(ISBLANK(B8),"",IFERROR(30*($P$3-$B8)/($P$3-1)+10,"20.0"))</f>
        <v>38.125</v>
      </c>
    </row>
    <row r="9" spans="2:28" ht="14.25">
      <c r="B9" s="83">
        <v>3</v>
      </c>
      <c r="C9" s="13">
        <v>1611</v>
      </c>
      <c r="D9" s="54" t="str">
        <f t="shared" si="0"/>
        <v>ﾈﾌﾟﾁｭｰﾝXⅡ</v>
      </c>
      <c r="E9" s="390">
        <v>8.15</v>
      </c>
      <c r="F9" s="55">
        <v>8</v>
      </c>
      <c r="G9" s="9">
        <v>0.45275462962962965</v>
      </c>
      <c r="H9" s="13">
        <f t="shared" si="1"/>
        <v>3118</v>
      </c>
      <c r="I9" s="135">
        <v>602.20000000000005</v>
      </c>
      <c r="J9" s="14"/>
      <c r="K9" s="24">
        <f t="shared" si="2"/>
        <v>-495.20000000000027</v>
      </c>
      <c r="L9" s="9">
        <f t="shared" si="12"/>
        <v>8.1712962962962859E-4</v>
      </c>
      <c r="M9" s="56">
        <f t="shared" si="3"/>
        <v>11.766666666666652</v>
      </c>
      <c r="N9" s="57">
        <f t="shared" si="4"/>
        <v>6.9275176395125078</v>
      </c>
      <c r="O9" s="86">
        <f t="shared" si="5"/>
        <v>17.600000000000001</v>
      </c>
      <c r="P9" s="312" t="s">
        <v>327</v>
      </c>
      <c r="Q9" s="58"/>
      <c r="R9" s="5"/>
      <c r="S9" s="379">
        <f t="shared" si="6"/>
        <v>8.2100000000000009</v>
      </c>
      <c r="T9" s="380">
        <f t="shared" si="7"/>
        <v>8.15</v>
      </c>
      <c r="U9" s="381">
        <f t="shared" si="8"/>
        <v>7.98</v>
      </c>
      <c r="V9" s="113">
        <f t="shared" si="9"/>
        <v>968.4</v>
      </c>
      <c r="W9" s="49">
        <f t="shared" si="10"/>
        <v>602.20000000000005</v>
      </c>
      <c r="X9" s="114">
        <f t="shared" si="11"/>
        <v>538.1</v>
      </c>
      <c r="Y9" s="5"/>
      <c r="Z9" s="118">
        <f t="shared" si="13"/>
        <v>17.647058823529413</v>
      </c>
      <c r="AA9" s="85">
        <f t="shared" si="14"/>
        <v>26.470588235294116</v>
      </c>
      <c r="AB9" s="119">
        <f t="shared" si="15"/>
        <v>36.25</v>
      </c>
    </row>
    <row r="10" spans="2:28" ht="14.25">
      <c r="B10" s="83">
        <v>4</v>
      </c>
      <c r="C10" s="13">
        <v>2212</v>
      </c>
      <c r="D10" s="54" t="str">
        <f t="shared" si="0"/>
        <v>衣笠</v>
      </c>
      <c r="E10" s="390">
        <v>8.89</v>
      </c>
      <c r="F10" s="55">
        <v>5</v>
      </c>
      <c r="G10" s="9">
        <v>0.45151620370370371</v>
      </c>
      <c r="H10" s="13">
        <f t="shared" si="1"/>
        <v>3010.9999999999991</v>
      </c>
      <c r="I10" s="135">
        <v>584.1</v>
      </c>
      <c r="J10" s="14"/>
      <c r="K10" s="24">
        <f t="shared" si="2"/>
        <v>-493.60000000000127</v>
      </c>
      <c r="L10" s="9">
        <f t="shared" si="12"/>
        <v>8.356481481481355E-4</v>
      </c>
      <c r="M10" s="56">
        <f t="shared" si="3"/>
        <v>12.033333333333152</v>
      </c>
      <c r="N10" s="57">
        <f t="shared" si="4"/>
        <v>7.173696446363337</v>
      </c>
      <c r="O10" s="86">
        <f t="shared" si="5"/>
        <v>16.5</v>
      </c>
      <c r="P10" s="302"/>
      <c r="Q10" s="58"/>
      <c r="R10" s="5"/>
      <c r="S10" s="379">
        <f t="shared" si="6"/>
        <v>8.8000000000000007</v>
      </c>
      <c r="T10" s="380">
        <f t="shared" si="7"/>
        <v>8.9</v>
      </c>
      <c r="U10" s="381">
        <f t="shared" si="8"/>
        <v>9.0399999999999991</v>
      </c>
      <c r="V10" s="113">
        <f t="shared" si="9"/>
        <v>945.7</v>
      </c>
      <c r="W10" s="49">
        <f t="shared" si="10"/>
        <v>584</v>
      </c>
      <c r="X10" s="114">
        <f t="shared" si="11"/>
        <v>511.4</v>
      </c>
      <c r="Y10" s="5"/>
      <c r="Z10" s="118">
        <f t="shared" si="13"/>
        <v>16.470588235294116</v>
      </c>
      <c r="AA10" s="85">
        <f t="shared" si="14"/>
        <v>24.705882352941178</v>
      </c>
      <c r="AB10" s="119">
        <f t="shared" si="15"/>
        <v>34.375</v>
      </c>
    </row>
    <row r="11" spans="2:28" ht="14.25">
      <c r="B11" s="84">
        <v>5</v>
      </c>
      <c r="C11" s="15">
        <v>150</v>
      </c>
      <c r="D11" s="59" t="str">
        <f t="shared" si="0"/>
        <v>SHARK X</v>
      </c>
      <c r="E11" s="391">
        <v>8.56</v>
      </c>
      <c r="F11" s="60">
        <v>7</v>
      </c>
      <c r="G11" s="11">
        <v>0.45210648148148147</v>
      </c>
      <c r="H11" s="142">
        <f t="shared" si="1"/>
        <v>3061.9999999999973</v>
      </c>
      <c r="I11" s="149">
        <v>591.79999999999995</v>
      </c>
      <c r="J11" s="143"/>
      <c r="K11" s="144">
        <f t="shared" si="2"/>
        <v>-488.80000000000246</v>
      </c>
      <c r="L11" s="145">
        <f t="shared" si="12"/>
        <v>8.9120370370367739E-4</v>
      </c>
      <c r="M11" s="146">
        <f t="shared" si="3"/>
        <v>12.833333333332954</v>
      </c>
      <c r="N11" s="147">
        <f t="shared" si="4"/>
        <v>7.0542129327237157</v>
      </c>
      <c r="O11" s="148">
        <f t="shared" si="5"/>
        <v>15.3</v>
      </c>
      <c r="P11" s="273"/>
      <c r="Q11" s="63"/>
      <c r="R11" s="5"/>
      <c r="S11" s="379">
        <f t="shared" si="6"/>
        <v>9.06</v>
      </c>
      <c r="T11" s="380">
        <f t="shared" si="7"/>
        <v>8.56</v>
      </c>
      <c r="U11" s="381">
        <f t="shared" si="8"/>
        <v>8.43</v>
      </c>
      <c r="V11" s="113">
        <f t="shared" si="9"/>
        <v>936.4</v>
      </c>
      <c r="W11" s="49">
        <f t="shared" si="10"/>
        <v>591.79999999999995</v>
      </c>
      <c r="X11" s="114">
        <f t="shared" si="11"/>
        <v>526.20000000000005</v>
      </c>
      <c r="Y11" s="5"/>
      <c r="Z11" s="118">
        <f t="shared" si="13"/>
        <v>15.294117647058824</v>
      </c>
      <c r="AA11" s="85">
        <f t="shared" si="14"/>
        <v>22.941176470588236</v>
      </c>
      <c r="AB11" s="119">
        <f t="shared" si="15"/>
        <v>32.5</v>
      </c>
    </row>
    <row r="12" spans="2:28" ht="14.25">
      <c r="B12" s="82">
        <v>6</v>
      </c>
      <c r="C12" s="45">
        <v>5755</v>
      </c>
      <c r="D12" s="46" t="str">
        <f t="shared" si="0"/>
        <v>ランカ</v>
      </c>
      <c r="E12" s="389">
        <v>8.1</v>
      </c>
      <c r="F12" s="48">
        <v>9</v>
      </c>
      <c r="G12" s="7">
        <v>0.453125</v>
      </c>
      <c r="H12" s="45">
        <f t="shared" si="1"/>
        <v>3149.9999999999982</v>
      </c>
      <c r="I12" s="89">
        <v>603.6</v>
      </c>
      <c r="J12" s="47"/>
      <c r="K12" s="50">
        <f t="shared" si="2"/>
        <v>-471.60000000000218</v>
      </c>
      <c r="L12" s="7">
        <f t="shared" si="12"/>
        <v>1.0902777777777547E-3</v>
      </c>
      <c r="M12" s="51">
        <f t="shared" si="3"/>
        <v>15.699999999999667</v>
      </c>
      <c r="N12" s="52">
        <f t="shared" si="4"/>
        <v>6.8571428571428612</v>
      </c>
      <c r="O12" s="85">
        <f t="shared" si="5"/>
        <v>14.1</v>
      </c>
      <c r="Q12" s="53"/>
      <c r="R12" s="5"/>
      <c r="S12" s="379">
        <f t="shared" si="6"/>
        <v>8.25</v>
      </c>
      <c r="T12" s="380">
        <f t="shared" si="7"/>
        <v>8.1</v>
      </c>
      <c r="U12" s="381">
        <f t="shared" si="8"/>
        <v>8.11</v>
      </c>
      <c r="V12" s="113">
        <f t="shared" si="9"/>
        <v>966.8</v>
      </c>
      <c r="W12" s="49">
        <f t="shared" si="10"/>
        <v>603.6</v>
      </c>
      <c r="X12" s="114">
        <f t="shared" si="11"/>
        <v>534.5</v>
      </c>
      <c r="Y12" s="5"/>
      <c r="Z12" s="118">
        <f t="shared" si="13"/>
        <v>14.117647058823529</v>
      </c>
      <c r="AA12" s="85">
        <f t="shared" si="14"/>
        <v>21.176470588235293</v>
      </c>
      <c r="AB12" s="119">
        <f t="shared" si="15"/>
        <v>30.625</v>
      </c>
    </row>
    <row r="13" spans="2:28" ht="14.25">
      <c r="B13" s="83">
        <v>7</v>
      </c>
      <c r="C13" s="13">
        <v>321</v>
      </c>
      <c r="D13" s="54" t="str">
        <f t="shared" si="0"/>
        <v>かまくら</v>
      </c>
      <c r="E13" s="390">
        <v>9.4499999999999993</v>
      </c>
      <c r="F13" s="55">
        <v>3</v>
      </c>
      <c r="G13" s="9">
        <v>0.4510763888888889</v>
      </c>
      <c r="H13" s="13">
        <f t="shared" si="1"/>
        <v>2972.9999999999995</v>
      </c>
      <c r="I13" s="135">
        <v>571.9</v>
      </c>
      <c r="J13" s="14"/>
      <c r="K13" s="24">
        <f t="shared" si="2"/>
        <v>-458.40000000000009</v>
      </c>
      <c r="L13" s="9">
        <f t="shared" si="12"/>
        <v>1.2430555555555567E-3</v>
      </c>
      <c r="M13" s="56">
        <f t="shared" si="3"/>
        <v>17.900000000000016</v>
      </c>
      <c r="N13" s="57">
        <f t="shared" si="4"/>
        <v>7.2653884964682147</v>
      </c>
      <c r="O13" s="86">
        <f t="shared" si="5"/>
        <v>12.9</v>
      </c>
      <c r="P13" s="271"/>
      <c r="Q13" s="58"/>
      <c r="R13" s="5"/>
      <c r="S13" s="379">
        <f t="shared" si="6"/>
        <v>10.06</v>
      </c>
      <c r="T13" s="380">
        <f t="shared" si="7"/>
        <v>9.4499999999999993</v>
      </c>
      <c r="U13" s="381">
        <f t="shared" si="8"/>
        <v>9.44</v>
      </c>
      <c r="V13" s="113">
        <f t="shared" si="9"/>
        <v>903.7</v>
      </c>
      <c r="W13" s="49">
        <f t="shared" si="10"/>
        <v>571.9</v>
      </c>
      <c r="X13" s="114">
        <f t="shared" si="11"/>
        <v>502.2</v>
      </c>
      <c r="Y13" s="5"/>
      <c r="Z13" s="118">
        <f t="shared" si="13"/>
        <v>12.941176470588236</v>
      </c>
      <c r="AA13" s="85">
        <f t="shared" si="14"/>
        <v>19.411764705882351</v>
      </c>
      <c r="AB13" s="119">
        <f t="shared" si="15"/>
        <v>28.75</v>
      </c>
    </row>
    <row r="14" spans="2:28" ht="14.25">
      <c r="B14" s="83">
        <v>8</v>
      </c>
      <c r="C14" s="13">
        <v>4469</v>
      </c>
      <c r="D14" s="54" t="str">
        <f t="shared" si="0"/>
        <v>未央</v>
      </c>
      <c r="E14" s="390">
        <v>6.6</v>
      </c>
      <c r="F14" s="55">
        <v>13</v>
      </c>
      <c r="G14" s="9">
        <v>0.45642361111111113</v>
      </c>
      <c r="H14" s="13">
        <f t="shared" si="1"/>
        <v>3435</v>
      </c>
      <c r="I14" s="135">
        <v>648.5</v>
      </c>
      <c r="J14" s="338"/>
      <c r="K14" s="24">
        <f t="shared" si="2"/>
        <v>-456</v>
      </c>
      <c r="L14" s="9">
        <f t="shared" si="12"/>
        <v>1.2708333333333354E-3</v>
      </c>
      <c r="M14" s="56">
        <f t="shared" si="3"/>
        <v>18.300000000000029</v>
      </c>
      <c r="N14" s="57">
        <f t="shared" si="4"/>
        <v>6.2882096069868991</v>
      </c>
      <c r="O14" s="86">
        <f t="shared" si="5"/>
        <v>11.8</v>
      </c>
      <c r="P14" s="271"/>
      <c r="Q14" s="58"/>
      <c r="R14" s="5"/>
      <c r="S14" s="379">
        <f t="shared" si="6"/>
        <v>6.54</v>
      </c>
      <c r="T14" s="380">
        <f t="shared" si="7"/>
        <v>6.6</v>
      </c>
      <c r="U14" s="381">
        <f t="shared" si="8"/>
        <v>6.69</v>
      </c>
      <c r="V14" s="113">
        <f t="shared" si="9"/>
        <v>1046.0999999999999</v>
      </c>
      <c r="W14" s="49">
        <f t="shared" si="10"/>
        <v>648.5</v>
      </c>
      <c r="X14" s="114">
        <f t="shared" si="11"/>
        <v>578.4</v>
      </c>
      <c r="Y14" s="5"/>
      <c r="Z14" s="118">
        <f t="shared" si="13"/>
        <v>11.764705882352942</v>
      </c>
      <c r="AA14" s="85">
        <f t="shared" si="14"/>
        <v>17.647058823529413</v>
      </c>
      <c r="AB14" s="119">
        <f t="shared" si="15"/>
        <v>26.875</v>
      </c>
    </row>
    <row r="15" spans="2:28" ht="14.25">
      <c r="B15" s="83">
        <v>9</v>
      </c>
      <c r="C15" s="13">
        <v>1733</v>
      </c>
      <c r="D15" s="54" t="str">
        <f t="shared" si="0"/>
        <v>ケロニア</v>
      </c>
      <c r="E15" s="390">
        <v>9.44</v>
      </c>
      <c r="F15" s="55">
        <v>4</v>
      </c>
      <c r="G15" s="9">
        <v>0.45114583333333336</v>
      </c>
      <c r="H15" s="13">
        <f t="shared" si="1"/>
        <v>2979.0000000000005</v>
      </c>
      <c r="I15" s="135">
        <v>572.1</v>
      </c>
      <c r="J15" s="14"/>
      <c r="K15" s="24">
        <f t="shared" si="2"/>
        <v>-453.59999999999991</v>
      </c>
      <c r="L15" s="9">
        <f t="shared" si="12"/>
        <v>1.2986111111111143E-3</v>
      </c>
      <c r="M15" s="56">
        <f t="shared" si="3"/>
        <v>18.700000000000045</v>
      </c>
      <c r="N15" s="57">
        <f t="shared" si="4"/>
        <v>7.2507552870090626</v>
      </c>
      <c r="O15" s="86">
        <f t="shared" si="5"/>
        <v>10.6</v>
      </c>
      <c r="P15" s="271"/>
      <c r="Q15" s="58"/>
      <c r="R15" s="5"/>
      <c r="S15" s="379">
        <f t="shared" si="6"/>
        <v>9.67</v>
      </c>
      <c r="T15" s="380">
        <f t="shared" si="7"/>
        <v>9.44</v>
      </c>
      <c r="U15" s="381">
        <f t="shared" si="8"/>
        <v>9.35</v>
      </c>
      <c r="V15" s="113">
        <f t="shared" si="9"/>
        <v>915.7</v>
      </c>
      <c r="W15" s="49">
        <f t="shared" si="10"/>
        <v>572.1</v>
      </c>
      <c r="X15" s="114">
        <f t="shared" si="11"/>
        <v>504.3</v>
      </c>
      <c r="Y15" s="5"/>
      <c r="Z15" s="118">
        <f t="shared" si="13"/>
        <v>10.588235294117647</v>
      </c>
      <c r="AA15" s="85">
        <f t="shared" si="14"/>
        <v>15.882352941176471</v>
      </c>
      <c r="AB15" s="119">
        <f t="shared" si="15"/>
        <v>25</v>
      </c>
    </row>
    <row r="16" spans="2:28" ht="14.25">
      <c r="B16" s="84">
        <v>10</v>
      </c>
      <c r="C16" s="15">
        <v>380</v>
      </c>
      <c r="D16" s="59" t="str">
        <f t="shared" si="0"/>
        <v>テティス</v>
      </c>
      <c r="E16" s="391">
        <v>10.23</v>
      </c>
      <c r="F16" s="60">
        <v>2</v>
      </c>
      <c r="G16" s="11">
        <v>0.45018518518518519</v>
      </c>
      <c r="H16" s="15">
        <f t="shared" si="1"/>
        <v>2895.9999999999986</v>
      </c>
      <c r="I16" s="92">
        <v>556.20000000000005</v>
      </c>
      <c r="J16" s="16"/>
      <c r="K16" s="25">
        <f t="shared" si="2"/>
        <v>-441.20000000000164</v>
      </c>
      <c r="L16" s="11">
        <f t="shared" si="12"/>
        <v>1.4421296296296129E-3</v>
      </c>
      <c r="M16" s="61">
        <f t="shared" si="3"/>
        <v>20.766666666666424</v>
      </c>
      <c r="N16" s="62">
        <f t="shared" si="4"/>
        <v>7.4585635359116056</v>
      </c>
      <c r="O16" s="87">
        <f t="shared" si="5"/>
        <v>9.4</v>
      </c>
      <c r="P16" s="273"/>
      <c r="Q16" s="63"/>
      <c r="R16" s="5"/>
      <c r="S16" s="379">
        <f t="shared" si="6"/>
        <v>10.44</v>
      </c>
      <c r="T16" s="380">
        <f t="shared" si="7"/>
        <v>10.23</v>
      </c>
      <c r="U16" s="381">
        <f t="shared" si="8"/>
        <v>9.94</v>
      </c>
      <c r="V16" s="113">
        <f t="shared" si="9"/>
        <v>892.3</v>
      </c>
      <c r="W16" s="49">
        <f t="shared" si="10"/>
        <v>556.20000000000005</v>
      </c>
      <c r="X16" s="114">
        <f t="shared" si="11"/>
        <v>491.8</v>
      </c>
      <c r="Y16" s="5"/>
      <c r="Z16" s="118">
        <f t="shared" si="13"/>
        <v>9.4117647058823533</v>
      </c>
      <c r="AA16" s="85">
        <f t="shared" si="14"/>
        <v>14.117647058823529</v>
      </c>
      <c r="AB16" s="119">
        <f t="shared" si="15"/>
        <v>23.125</v>
      </c>
    </row>
    <row r="17" spans="2:28" ht="14.25">
      <c r="B17" s="82">
        <v>11</v>
      </c>
      <c r="C17" s="45">
        <v>4400</v>
      </c>
      <c r="D17" s="46" t="str">
        <f t="shared" si="0"/>
        <v>アイデアル</v>
      </c>
      <c r="E17" s="389">
        <v>7.54</v>
      </c>
      <c r="F17" s="48">
        <v>12</v>
      </c>
      <c r="G17" s="7">
        <v>0.45505787037037032</v>
      </c>
      <c r="H17" s="17">
        <f t="shared" si="1"/>
        <v>3316.9999999999941</v>
      </c>
      <c r="I17" s="150">
        <v>618.70000000000005</v>
      </c>
      <c r="J17" s="137"/>
      <c r="K17" s="138">
        <f t="shared" si="2"/>
        <v>-395.20000000000618</v>
      </c>
      <c r="L17" s="12">
        <f t="shared" si="12"/>
        <v>1.9745370370369674E-3</v>
      </c>
      <c r="M17" s="96">
        <f t="shared" si="3"/>
        <v>28.433333333332332</v>
      </c>
      <c r="N17" s="97">
        <f t="shared" si="4"/>
        <v>6.5119083509195175</v>
      </c>
      <c r="O17" s="139">
        <f t="shared" si="5"/>
        <v>8.1999999999999993</v>
      </c>
      <c r="P17" s="272"/>
      <c r="Q17" s="53"/>
      <c r="R17" s="5"/>
      <c r="S17" s="379">
        <f t="shared" si="6"/>
        <v>7.82</v>
      </c>
      <c r="T17" s="380">
        <f t="shared" si="7"/>
        <v>7.54</v>
      </c>
      <c r="U17" s="381">
        <f t="shared" si="8"/>
        <v>7.52</v>
      </c>
      <c r="V17" s="113">
        <f t="shared" si="9"/>
        <v>984.4</v>
      </c>
      <c r="W17" s="49">
        <f t="shared" si="10"/>
        <v>618.70000000000005</v>
      </c>
      <c r="X17" s="114">
        <f t="shared" si="11"/>
        <v>551.5</v>
      </c>
      <c r="Y17" s="5"/>
      <c r="Z17" s="118">
        <f t="shared" si="13"/>
        <v>8.235294117647058</v>
      </c>
      <c r="AA17" s="85">
        <f t="shared" si="14"/>
        <v>12.352941176470589</v>
      </c>
      <c r="AB17" s="119">
        <f t="shared" si="15"/>
        <v>21.25</v>
      </c>
    </row>
    <row r="18" spans="2:28" ht="14.25">
      <c r="B18" s="83">
        <v>12</v>
      </c>
      <c r="C18" s="13">
        <v>131</v>
      </c>
      <c r="D18" s="54" t="str">
        <f t="shared" si="0"/>
        <v>ふるたか</v>
      </c>
      <c r="E18" s="390">
        <v>8.31</v>
      </c>
      <c r="F18" s="55">
        <v>11</v>
      </c>
      <c r="G18" s="9">
        <v>0.45388888888888884</v>
      </c>
      <c r="H18" s="13">
        <f t="shared" si="1"/>
        <v>3215.9999999999945</v>
      </c>
      <c r="I18" s="135">
        <v>598.20000000000005</v>
      </c>
      <c r="J18" s="14"/>
      <c r="K18" s="24">
        <f t="shared" si="2"/>
        <v>-373.20000000000573</v>
      </c>
      <c r="L18" s="9">
        <f t="shared" si="12"/>
        <v>2.2291666666666024E-3</v>
      </c>
      <c r="M18" s="56">
        <f t="shared" si="3"/>
        <v>32.099999999999078</v>
      </c>
      <c r="N18" s="57">
        <f t="shared" si="4"/>
        <v>6.7164179104477721</v>
      </c>
      <c r="O18" s="86">
        <f t="shared" si="5"/>
        <v>7.1</v>
      </c>
      <c r="P18" s="271"/>
      <c r="Q18" s="58"/>
      <c r="R18" s="5"/>
      <c r="S18" s="379">
        <f t="shared" si="6"/>
        <v>8.2899999999999991</v>
      </c>
      <c r="T18" s="380">
        <f t="shared" si="7"/>
        <v>8.31</v>
      </c>
      <c r="U18" s="381">
        <f t="shared" si="8"/>
        <v>8.0500000000000007</v>
      </c>
      <c r="V18" s="113">
        <f t="shared" si="9"/>
        <v>965.1</v>
      </c>
      <c r="W18" s="49">
        <f t="shared" si="10"/>
        <v>598.20000000000005</v>
      </c>
      <c r="X18" s="114">
        <f t="shared" si="11"/>
        <v>536.29999999999995</v>
      </c>
      <c r="Y18" s="5"/>
      <c r="Z18" s="118">
        <f t="shared" si="13"/>
        <v>7.0588235294117645</v>
      </c>
      <c r="AA18" s="85">
        <f t="shared" si="14"/>
        <v>10.588235294117647</v>
      </c>
      <c r="AB18" s="119">
        <f t="shared" si="15"/>
        <v>19.375</v>
      </c>
    </row>
    <row r="19" spans="2:28" ht="14.25">
      <c r="B19" s="83">
        <v>13</v>
      </c>
      <c r="C19" s="13">
        <v>346</v>
      </c>
      <c r="D19" s="54" t="str">
        <f t="shared" si="0"/>
        <v>飛車角</v>
      </c>
      <c r="E19" s="390">
        <v>8.58</v>
      </c>
      <c r="F19" s="55">
        <v>10</v>
      </c>
      <c r="G19" s="9">
        <v>0.45349537037037035</v>
      </c>
      <c r="H19" s="13">
        <f t="shared" si="1"/>
        <v>3181.9999999999968</v>
      </c>
      <c r="I19" s="135">
        <v>591.5</v>
      </c>
      <c r="J19" s="14"/>
      <c r="K19" s="24">
        <f t="shared" si="2"/>
        <v>-367.00000000000318</v>
      </c>
      <c r="L19" s="9">
        <f t="shared" si="12"/>
        <v>2.3009259259258912E-3</v>
      </c>
      <c r="M19" s="56">
        <f t="shared" si="3"/>
        <v>33.133333333332835</v>
      </c>
      <c r="N19" s="57">
        <f t="shared" si="4"/>
        <v>6.7881835323695849</v>
      </c>
      <c r="O19" s="86">
        <f t="shared" si="5"/>
        <v>5.9</v>
      </c>
      <c r="P19" s="271"/>
      <c r="Q19" s="58"/>
      <c r="R19" s="5"/>
      <c r="S19" s="379">
        <f t="shared" si="6"/>
        <v>8.61</v>
      </c>
      <c r="T19" s="380">
        <f t="shared" si="7"/>
        <v>8.58</v>
      </c>
      <c r="U19" s="381">
        <f t="shared" si="8"/>
        <v>8.68</v>
      </c>
      <c r="V19" s="113">
        <f t="shared" si="9"/>
        <v>952.6</v>
      </c>
      <c r="W19" s="49">
        <f t="shared" si="10"/>
        <v>591.5</v>
      </c>
      <c r="X19" s="114">
        <f t="shared" si="11"/>
        <v>519.79999999999995</v>
      </c>
      <c r="Y19" s="5"/>
      <c r="Z19" s="118">
        <f t="shared" si="13"/>
        <v>5.882352941176471</v>
      </c>
      <c r="AA19" s="85">
        <f t="shared" si="14"/>
        <v>8.8235294117647065</v>
      </c>
      <c r="AB19" s="119">
        <f t="shared" si="15"/>
        <v>17.5</v>
      </c>
    </row>
    <row r="20" spans="2:28" ht="14.25">
      <c r="B20" s="83">
        <v>14</v>
      </c>
      <c r="C20" s="81">
        <v>162</v>
      </c>
      <c r="D20" s="54" t="str">
        <f t="shared" si="0"/>
        <v>ﾌｪﾆｯｸｽ</v>
      </c>
      <c r="E20" s="390">
        <v>6.84</v>
      </c>
      <c r="F20" s="55">
        <v>14</v>
      </c>
      <c r="G20" s="9">
        <v>0.45709490740740738</v>
      </c>
      <c r="H20" s="13">
        <f t="shared" si="1"/>
        <v>3492.9999999999959</v>
      </c>
      <c r="I20" s="135">
        <v>640.4</v>
      </c>
      <c r="J20" s="14"/>
      <c r="K20" s="24">
        <f t="shared" si="2"/>
        <v>-349.40000000000373</v>
      </c>
      <c r="L20" s="9">
        <f t="shared" si="12"/>
        <v>2.5046296296295885E-3</v>
      </c>
      <c r="M20" s="56">
        <f t="shared" si="3"/>
        <v>36.066666666666073</v>
      </c>
      <c r="N20" s="57">
        <f t="shared" si="4"/>
        <v>6.1837961637560905</v>
      </c>
      <c r="O20" s="86">
        <f t="shared" si="5"/>
        <v>4.7</v>
      </c>
      <c r="P20" s="309"/>
      <c r="Q20" s="58"/>
      <c r="R20" s="5"/>
      <c r="S20" s="379">
        <f t="shared" si="6"/>
        <v>6.96</v>
      </c>
      <c r="T20" s="380">
        <f t="shared" si="7"/>
        <v>6.84</v>
      </c>
      <c r="U20" s="381">
        <f t="shared" si="8"/>
        <v>6.95</v>
      </c>
      <c r="V20" s="113">
        <f t="shared" si="9"/>
        <v>1024.3</v>
      </c>
      <c r="W20" s="49">
        <f t="shared" si="10"/>
        <v>640.4</v>
      </c>
      <c r="X20" s="114">
        <f t="shared" si="11"/>
        <v>569.4</v>
      </c>
      <c r="Y20" s="5"/>
      <c r="Z20" s="118">
        <f t="shared" si="13"/>
        <v>4.7058823529411766</v>
      </c>
      <c r="AA20" s="85">
        <f t="shared" si="14"/>
        <v>7.0588235294117645</v>
      </c>
      <c r="AB20" s="119">
        <f t="shared" si="15"/>
        <v>15.625</v>
      </c>
    </row>
    <row r="21" spans="2:28" ht="14.25">
      <c r="B21" s="84">
        <v>15</v>
      </c>
      <c r="C21" s="15">
        <v>1985</v>
      </c>
      <c r="D21" s="54" t="str">
        <f t="shared" si="0"/>
        <v>波勝</v>
      </c>
      <c r="E21" s="391">
        <v>6.97</v>
      </c>
      <c r="F21" s="60">
        <v>15</v>
      </c>
      <c r="G21" s="11">
        <v>0.45738425925925924</v>
      </c>
      <c r="H21" s="15">
        <f t="shared" si="1"/>
        <v>3517.9999999999968</v>
      </c>
      <c r="I21" s="92">
        <v>636</v>
      </c>
      <c r="J21" s="16"/>
      <c r="K21" s="25">
        <f t="shared" si="2"/>
        <v>-298.00000000000318</v>
      </c>
      <c r="L21" s="11">
        <f t="shared" si="12"/>
        <v>3.0995370370370022E-3</v>
      </c>
      <c r="M21" s="61">
        <f t="shared" si="3"/>
        <v>44.633333333332835</v>
      </c>
      <c r="N21" s="62">
        <f t="shared" si="4"/>
        <v>6.1398521887436104</v>
      </c>
      <c r="O21" s="87">
        <f t="shared" si="5"/>
        <v>3.5</v>
      </c>
      <c r="P21" s="310"/>
      <c r="Q21" s="63"/>
      <c r="R21" s="5"/>
      <c r="S21" s="379">
        <f t="shared" si="6"/>
        <v>7.33</v>
      </c>
      <c r="T21" s="380">
        <f t="shared" si="7"/>
        <v>6.97</v>
      </c>
      <c r="U21" s="381">
        <f t="shared" si="8"/>
        <v>6.85</v>
      </c>
      <c r="V21" s="113">
        <f t="shared" si="9"/>
        <v>1006.4</v>
      </c>
      <c r="W21" s="49">
        <f t="shared" si="10"/>
        <v>636</v>
      </c>
      <c r="X21" s="114">
        <f t="shared" si="11"/>
        <v>572.79999999999995</v>
      </c>
      <c r="Y21" s="5"/>
      <c r="Z21" s="118">
        <f t="shared" si="13"/>
        <v>3.5294117647058822</v>
      </c>
      <c r="AA21" s="85">
        <f t="shared" si="14"/>
        <v>5.2941176470588234</v>
      </c>
      <c r="AB21" s="119">
        <f t="shared" si="15"/>
        <v>13.75</v>
      </c>
    </row>
    <row r="22" spans="2:28" ht="14.25">
      <c r="B22" s="94">
        <v>16</v>
      </c>
      <c r="C22" s="17">
        <v>2759</v>
      </c>
      <c r="D22" s="46" t="str">
        <f t="shared" si="0"/>
        <v>イクソラⅢ</v>
      </c>
      <c r="E22" s="389">
        <v>6.67</v>
      </c>
      <c r="F22" s="48">
        <v>16</v>
      </c>
      <c r="G22" s="12">
        <v>0.4599421296296296</v>
      </c>
      <c r="H22" s="17">
        <f t="shared" si="1"/>
        <v>3738.9999999999964</v>
      </c>
      <c r="I22" s="150">
        <v>646</v>
      </c>
      <c r="J22" s="137"/>
      <c r="K22" s="138">
        <f t="shared" si="2"/>
        <v>-137.00000000000364</v>
      </c>
      <c r="L22" s="12">
        <f t="shared" si="12"/>
        <v>4.9629629629629234E-3</v>
      </c>
      <c r="M22" s="96">
        <f t="shared" si="3"/>
        <v>71.466666666666086</v>
      </c>
      <c r="N22" s="97">
        <f t="shared" si="4"/>
        <v>5.7769457074084043</v>
      </c>
      <c r="O22" s="139">
        <f t="shared" si="5"/>
        <v>2.4</v>
      </c>
      <c r="P22" s="300"/>
      <c r="Q22" s="98"/>
      <c r="R22" s="5"/>
      <c r="S22" s="379">
        <f t="shared" si="6"/>
        <v>6.75</v>
      </c>
      <c r="T22" s="380">
        <f t="shared" si="7"/>
        <v>6.67</v>
      </c>
      <c r="U22" s="381">
        <f t="shared" si="8"/>
        <v>6.68</v>
      </c>
      <c r="V22" s="113">
        <f t="shared" si="9"/>
        <v>1034.8</v>
      </c>
      <c r="W22" s="49">
        <f t="shared" si="10"/>
        <v>646</v>
      </c>
      <c r="X22" s="114">
        <f t="shared" si="11"/>
        <v>578.79999999999995</v>
      </c>
      <c r="Y22" s="5"/>
      <c r="Z22" s="118">
        <f t="shared" si="13"/>
        <v>2.3529411764705883</v>
      </c>
      <c r="AA22" s="85">
        <f t="shared" si="14"/>
        <v>3.5294117647058822</v>
      </c>
      <c r="AB22" s="119">
        <f t="shared" si="15"/>
        <v>11.875</v>
      </c>
    </row>
    <row r="23" spans="2:28" ht="14.25">
      <c r="B23" s="83">
        <v>17</v>
      </c>
      <c r="C23" s="13">
        <v>4323</v>
      </c>
      <c r="D23" s="54" t="str">
        <f t="shared" si="0"/>
        <v>飛天</v>
      </c>
      <c r="E23" s="14">
        <v>6.95</v>
      </c>
      <c r="F23" s="55">
        <v>17</v>
      </c>
      <c r="G23" s="9">
        <v>0.46461805555555552</v>
      </c>
      <c r="H23" s="17">
        <f t="shared" si="1"/>
        <v>4142.9999999999955</v>
      </c>
      <c r="I23" s="150">
        <v>636.6</v>
      </c>
      <c r="J23" s="137"/>
      <c r="K23" s="138">
        <f t="shared" si="2"/>
        <v>323.39999999999509</v>
      </c>
      <c r="L23" s="12">
        <f t="shared" si="12"/>
        <v>1.0291666666666612E-2</v>
      </c>
      <c r="M23" s="96">
        <f t="shared" si="3"/>
        <v>148.19999999999922</v>
      </c>
      <c r="N23" s="97">
        <f t="shared" si="4"/>
        <v>5.2136133236784996</v>
      </c>
      <c r="O23" s="139">
        <f t="shared" si="5"/>
        <v>1.2</v>
      </c>
      <c r="P23" s="312"/>
      <c r="Q23" s="58"/>
      <c r="R23" s="5"/>
      <c r="S23" s="379">
        <f t="shared" si="6"/>
        <v>7.23</v>
      </c>
      <c r="T23" s="380">
        <f t="shared" si="7"/>
        <v>6.95</v>
      </c>
      <c r="U23" s="381">
        <f t="shared" si="8"/>
        <v>7.45</v>
      </c>
      <c r="V23" s="113">
        <f t="shared" si="9"/>
        <v>1010.8</v>
      </c>
      <c r="W23" s="49">
        <f t="shared" si="10"/>
        <v>636.6</v>
      </c>
      <c r="X23" s="114">
        <f t="shared" si="11"/>
        <v>553.4</v>
      </c>
      <c r="Y23" s="5"/>
      <c r="Z23" s="118">
        <f t="shared" si="13"/>
        <v>1.1764705882352942</v>
      </c>
      <c r="AA23" s="85">
        <f t="shared" si="14"/>
        <v>1.7647058823529411</v>
      </c>
      <c r="AB23" s="119">
        <f t="shared" si="15"/>
        <v>10</v>
      </c>
    </row>
    <row r="24" spans="2:28" ht="14.25">
      <c r="B24" s="83"/>
      <c r="C24" s="13"/>
      <c r="D24" s="54"/>
      <c r="E24" s="14"/>
      <c r="F24" s="55"/>
      <c r="G24" s="9"/>
      <c r="H24" s="13"/>
      <c r="I24" s="135"/>
      <c r="J24" s="14"/>
      <c r="K24" s="24"/>
      <c r="L24" s="9"/>
      <c r="M24" s="56"/>
      <c r="N24" s="57"/>
      <c r="O24" s="86"/>
      <c r="P24" s="275"/>
      <c r="Q24" s="58"/>
      <c r="R24" s="5"/>
      <c r="S24" s="379" t="str">
        <f t="shared" si="6"/>
        <v/>
      </c>
      <c r="T24" s="380" t="str">
        <f t="shared" si="7"/>
        <v/>
      </c>
      <c r="U24" s="381" t="str">
        <f t="shared" si="8"/>
        <v/>
      </c>
      <c r="V24" s="113" t="str">
        <f t="shared" si="9"/>
        <v/>
      </c>
      <c r="W24" s="49" t="str">
        <f t="shared" si="10"/>
        <v/>
      </c>
      <c r="X24" s="114" t="str">
        <f t="shared" si="11"/>
        <v/>
      </c>
      <c r="Y24" s="5"/>
      <c r="Z24" s="118" t="str">
        <f t="shared" si="13"/>
        <v/>
      </c>
      <c r="AA24" s="85" t="str">
        <f t="shared" si="14"/>
        <v/>
      </c>
      <c r="AB24" s="119" t="str">
        <f t="shared" si="15"/>
        <v/>
      </c>
    </row>
    <row r="25" spans="2:28" ht="14.25">
      <c r="B25" s="83"/>
      <c r="C25" s="13"/>
      <c r="D25" s="54" t="str">
        <f t="shared" ref="D25:D31" si="16">IF(ISBLANK(C25),"",VLOOKUP(C25,各艇データ,2,FALSE))</f>
        <v/>
      </c>
      <c r="E25" s="14"/>
      <c r="F25" s="55"/>
      <c r="G25" s="9"/>
      <c r="H25" s="13"/>
      <c r="I25" s="135"/>
      <c r="J25" s="14"/>
      <c r="K25" s="24"/>
      <c r="L25" s="9"/>
      <c r="M25" s="56"/>
      <c r="N25" s="57"/>
      <c r="O25" s="86"/>
      <c r="P25" s="275"/>
      <c r="Q25" s="58"/>
      <c r="R25" s="5"/>
      <c r="S25" s="379" t="str">
        <f t="shared" si="6"/>
        <v/>
      </c>
      <c r="T25" s="380" t="str">
        <f t="shared" si="7"/>
        <v/>
      </c>
      <c r="U25" s="381" t="str">
        <f t="shared" si="8"/>
        <v/>
      </c>
      <c r="V25" s="113" t="str">
        <f t="shared" si="9"/>
        <v/>
      </c>
      <c r="W25" s="49" t="str">
        <f t="shared" si="10"/>
        <v/>
      </c>
      <c r="X25" s="114" t="str">
        <f t="shared" si="11"/>
        <v/>
      </c>
      <c r="Y25" s="5"/>
      <c r="Z25" s="118" t="str">
        <f t="shared" si="13"/>
        <v/>
      </c>
      <c r="AA25" s="85" t="str">
        <f t="shared" si="14"/>
        <v/>
      </c>
      <c r="AB25" s="119" t="str">
        <f t="shared" si="15"/>
        <v/>
      </c>
    </row>
    <row r="26" spans="2:28" ht="14.25">
      <c r="B26" s="84"/>
      <c r="C26" s="15"/>
      <c r="D26" s="59" t="str">
        <f t="shared" si="16"/>
        <v/>
      </c>
      <c r="E26" s="16"/>
      <c r="F26" s="60"/>
      <c r="G26" s="11"/>
      <c r="H26" s="15" t="str">
        <f>IFERROR(IF(G26-$Q$2&lt;=0,"",(G26-$Q$2)*86400),"")</f>
        <v/>
      </c>
      <c r="I26" s="92" t="str">
        <f>IF($I$6="Ⅰ",V26,IF($I$6="Ⅱ",W26,IF($I$6="Ⅲ",X26,"")))</f>
        <v/>
      </c>
      <c r="J26" s="16"/>
      <c r="K26" s="25" t="str">
        <f>IFERROR(H26*(1+0.01*J26)-I26*$N$3,"")</f>
        <v/>
      </c>
      <c r="L26" s="11" t="str">
        <f>IFERROR((K26-$K$7)/86400,"")</f>
        <v/>
      </c>
      <c r="M26" s="61" t="str">
        <f>IFERROR((K26-$K$7)/$N$3,"")</f>
        <v/>
      </c>
      <c r="N26" s="62" t="str">
        <f>IFERROR($N$3/(H26/3600),"")</f>
        <v/>
      </c>
      <c r="O26" s="87" t="str">
        <f>IF($O$6="MAX=20",Z26,IF($O$6="MAX=30",AA26,IF($O$6="MAX=40",AB26,"")))</f>
        <v/>
      </c>
      <c r="P26" s="134"/>
      <c r="Q26" s="63"/>
      <c r="R26" s="5"/>
      <c r="S26" s="379" t="str">
        <f t="shared" si="6"/>
        <v/>
      </c>
      <c r="T26" s="380" t="str">
        <f t="shared" si="7"/>
        <v/>
      </c>
      <c r="U26" s="381" t="str">
        <f t="shared" si="8"/>
        <v/>
      </c>
      <c r="V26" s="113" t="str">
        <f t="shared" si="9"/>
        <v/>
      </c>
      <c r="W26" s="49" t="str">
        <f t="shared" si="10"/>
        <v/>
      </c>
      <c r="X26" s="114" t="str">
        <f t="shared" si="11"/>
        <v/>
      </c>
      <c r="Y26" s="5"/>
      <c r="Z26" s="118" t="str">
        <f t="shared" si="13"/>
        <v/>
      </c>
      <c r="AA26" s="85" t="str">
        <f t="shared" si="14"/>
        <v/>
      </c>
      <c r="AB26" s="119" t="str">
        <f t="shared" si="15"/>
        <v/>
      </c>
    </row>
    <row r="27" spans="2:28" ht="14.25">
      <c r="B27" s="94"/>
      <c r="C27" s="17"/>
      <c r="D27" s="136" t="str">
        <f t="shared" si="16"/>
        <v/>
      </c>
      <c r="E27" s="137"/>
      <c r="F27" s="95"/>
      <c r="G27" s="12"/>
      <c r="H27" s="45" t="str">
        <f>IFERROR(IF(G27-$Q$2&lt;=0,"",(G27-$Q$2)*86400),"")</f>
        <v/>
      </c>
      <c r="I27" s="89"/>
      <c r="J27" s="47"/>
      <c r="K27" s="50" t="str">
        <f>IFERROR(H27*(1+0.01*J27)-I27*$N$3,"")</f>
        <v/>
      </c>
      <c r="L27" s="7" t="str">
        <f>IFERROR((K27-$K$7)/86400,"")</f>
        <v/>
      </c>
      <c r="M27" s="51" t="str">
        <f>IFERROR((K27-$K$7)/$N$3,"")</f>
        <v/>
      </c>
      <c r="N27" s="52" t="str">
        <f>IFERROR($N$3/(H27/3600),"")</f>
        <v/>
      </c>
      <c r="O27" s="85"/>
      <c r="P27" s="300"/>
      <c r="Q27" s="98"/>
      <c r="R27" s="5"/>
      <c r="S27" s="379" t="str">
        <f t="shared" si="6"/>
        <v/>
      </c>
      <c r="T27" s="380" t="str">
        <f t="shared" si="7"/>
        <v/>
      </c>
      <c r="U27" s="381" t="str">
        <f t="shared" si="8"/>
        <v/>
      </c>
      <c r="V27" s="113" t="str">
        <f t="shared" si="9"/>
        <v/>
      </c>
      <c r="W27" s="49" t="str">
        <f t="shared" si="10"/>
        <v/>
      </c>
      <c r="X27" s="114" t="str">
        <f t="shared" si="11"/>
        <v/>
      </c>
      <c r="Y27" s="5"/>
      <c r="Z27" s="118" t="str">
        <f t="shared" si="13"/>
        <v/>
      </c>
      <c r="AA27" s="85" t="str">
        <f t="shared" si="14"/>
        <v/>
      </c>
      <c r="AB27" s="119" t="str">
        <f t="shared" si="15"/>
        <v/>
      </c>
    </row>
    <row r="28" spans="2:28" ht="14.25" customHeight="1">
      <c r="B28" s="83"/>
      <c r="C28" s="13"/>
      <c r="D28" s="54" t="str">
        <f t="shared" si="16"/>
        <v/>
      </c>
      <c r="E28" s="14"/>
      <c r="F28" s="55"/>
      <c r="G28" s="9"/>
      <c r="H28" s="13"/>
      <c r="I28" s="135"/>
      <c r="J28" s="14"/>
      <c r="K28" s="24"/>
      <c r="L28" s="9"/>
      <c r="M28" s="56"/>
      <c r="N28" s="57"/>
      <c r="O28" s="86"/>
      <c r="P28" s="301"/>
      <c r="Q28" s="58"/>
      <c r="R28" s="5"/>
      <c r="S28" s="379" t="str">
        <f t="shared" si="6"/>
        <v/>
      </c>
      <c r="T28" s="380" t="str">
        <f t="shared" si="7"/>
        <v/>
      </c>
      <c r="U28" s="381" t="str">
        <f t="shared" si="8"/>
        <v/>
      </c>
      <c r="V28" s="113" t="str">
        <f t="shared" si="9"/>
        <v/>
      </c>
      <c r="W28" s="49" t="str">
        <f t="shared" si="10"/>
        <v/>
      </c>
      <c r="X28" s="114" t="str">
        <f t="shared" si="11"/>
        <v/>
      </c>
      <c r="Y28" s="5"/>
      <c r="Z28" s="118" t="str">
        <f t="shared" si="13"/>
        <v/>
      </c>
      <c r="AA28" s="85" t="str">
        <f t="shared" si="14"/>
        <v/>
      </c>
      <c r="AB28" s="119" t="str">
        <f t="shared" si="15"/>
        <v/>
      </c>
    </row>
    <row r="29" spans="2:28" ht="14.25">
      <c r="B29" s="83"/>
      <c r="C29" s="13"/>
      <c r="D29" s="54" t="str">
        <f t="shared" si="16"/>
        <v/>
      </c>
      <c r="E29" s="14"/>
      <c r="F29" s="55"/>
      <c r="G29" s="9"/>
      <c r="H29" s="13"/>
      <c r="I29" s="135"/>
      <c r="J29" s="14"/>
      <c r="K29" s="24"/>
      <c r="L29" s="9"/>
      <c r="M29" s="56"/>
      <c r="N29" s="57"/>
      <c r="O29" s="86"/>
      <c r="P29" s="275"/>
      <c r="Q29" s="58"/>
      <c r="R29" s="5"/>
      <c r="S29" s="379" t="str">
        <f t="shared" si="6"/>
        <v/>
      </c>
      <c r="T29" s="380" t="str">
        <f t="shared" si="7"/>
        <v/>
      </c>
      <c r="U29" s="381" t="str">
        <f t="shared" si="8"/>
        <v/>
      </c>
      <c r="V29" s="113" t="str">
        <f t="shared" si="9"/>
        <v/>
      </c>
      <c r="W29" s="49" t="str">
        <f t="shared" si="10"/>
        <v/>
      </c>
      <c r="X29" s="114" t="str">
        <f t="shared" si="11"/>
        <v/>
      </c>
      <c r="Y29" s="5"/>
      <c r="Z29" s="118" t="str">
        <f t="shared" si="13"/>
        <v/>
      </c>
      <c r="AA29" s="85" t="str">
        <f t="shared" si="14"/>
        <v/>
      </c>
      <c r="AB29" s="119" t="str">
        <f t="shared" si="15"/>
        <v/>
      </c>
    </row>
    <row r="30" spans="2:28" ht="14.25" customHeight="1">
      <c r="B30" s="83"/>
      <c r="C30" s="13"/>
      <c r="D30" s="54" t="str">
        <f t="shared" si="16"/>
        <v/>
      </c>
      <c r="E30" s="14"/>
      <c r="F30" s="55"/>
      <c r="G30" s="9"/>
      <c r="H30" s="13"/>
      <c r="I30" s="135"/>
      <c r="J30" s="14"/>
      <c r="K30" s="24"/>
      <c r="L30" s="9"/>
      <c r="M30" s="56"/>
      <c r="N30" s="57"/>
      <c r="O30" s="86"/>
      <c r="P30" s="275"/>
      <c r="Q30" s="58"/>
      <c r="R30" s="5"/>
      <c r="S30" s="379" t="str">
        <f t="shared" si="6"/>
        <v/>
      </c>
      <c r="T30" s="380" t="str">
        <f t="shared" si="7"/>
        <v/>
      </c>
      <c r="U30" s="381" t="str">
        <f t="shared" si="8"/>
        <v/>
      </c>
      <c r="V30" s="113" t="str">
        <f t="shared" si="9"/>
        <v/>
      </c>
      <c r="W30" s="49" t="str">
        <f t="shared" si="10"/>
        <v/>
      </c>
      <c r="X30" s="114" t="str">
        <f t="shared" si="11"/>
        <v/>
      </c>
      <c r="Y30" s="5"/>
      <c r="Z30" s="118" t="str">
        <f t="shared" si="13"/>
        <v/>
      </c>
      <c r="AA30" s="85" t="str">
        <f t="shared" si="14"/>
        <v/>
      </c>
      <c r="AB30" s="119" t="str">
        <f t="shared" si="15"/>
        <v/>
      </c>
    </row>
    <row r="31" spans="2:28" ht="15" thickBot="1">
      <c r="B31" s="83"/>
      <c r="C31" s="13"/>
      <c r="D31" s="59" t="str">
        <f t="shared" si="16"/>
        <v/>
      </c>
      <c r="E31" s="16"/>
      <c r="F31" s="55"/>
      <c r="G31" s="9"/>
      <c r="H31" s="15" t="str">
        <f>IFERROR(IF(G31-$Q$2&lt;=0,"",(G31-$Q$2)*86400),"")</f>
        <v/>
      </c>
      <c r="I31" s="92" t="str">
        <f>IF($I$6="Ⅰ",V31,IF($I$6="Ⅱ",W31,IF($I$6="Ⅲ",X31,"")))</f>
        <v/>
      </c>
      <c r="J31" s="16"/>
      <c r="K31" s="25" t="str">
        <f>IFERROR(H31*(1+0.01*J31)-I31*$N$3,"")</f>
        <v/>
      </c>
      <c r="L31" s="11" t="str">
        <f>IFERROR((K31-$K$7)/86400,"")</f>
        <v/>
      </c>
      <c r="M31" s="61" t="str">
        <f>IFERROR((K31-$K$7)/$N$3,"")</f>
        <v/>
      </c>
      <c r="N31" s="62" t="str">
        <f>IFERROR($N$3/(H31/3600),"")</f>
        <v/>
      </c>
      <c r="O31" s="87" t="str">
        <f>IF($O$6="MAX=20",Z31,IF($O$6="MAX=30",AA31,IF($O$6="MAX=40",AB31,"")))</f>
        <v/>
      </c>
      <c r="P31" s="134"/>
      <c r="Q31" s="63"/>
      <c r="R31" s="5"/>
      <c r="S31" s="382" t="str">
        <f t="shared" si="6"/>
        <v/>
      </c>
      <c r="T31" s="383" t="str">
        <f t="shared" si="7"/>
        <v/>
      </c>
      <c r="U31" s="384" t="str">
        <f t="shared" si="8"/>
        <v/>
      </c>
      <c r="V31" s="115" t="str">
        <f t="shared" si="9"/>
        <v/>
      </c>
      <c r="W31" s="116" t="str">
        <f t="shared" si="10"/>
        <v/>
      </c>
      <c r="X31" s="117" t="str">
        <f t="shared" si="11"/>
        <v/>
      </c>
      <c r="Y31" s="5"/>
      <c r="Z31" s="120" t="str">
        <f t="shared" si="13"/>
        <v/>
      </c>
      <c r="AA31" s="121" t="str">
        <f t="shared" si="14"/>
        <v/>
      </c>
      <c r="AB31" s="64" t="str">
        <f t="shared" si="15"/>
        <v/>
      </c>
    </row>
    <row r="32" spans="2:28" ht="15" customHeight="1">
      <c r="B32" s="602" t="s">
        <v>65</v>
      </c>
      <c r="C32" s="603"/>
      <c r="D32" s="604"/>
      <c r="E32" s="297" t="s">
        <v>193</v>
      </c>
      <c r="F32" s="595" t="s">
        <v>333</v>
      </c>
      <c r="G32" s="596"/>
      <c r="H32" s="586" t="s">
        <v>338</v>
      </c>
      <c r="I32" s="587"/>
      <c r="J32" s="587"/>
      <c r="K32" s="587"/>
      <c r="L32" s="587"/>
      <c r="M32" s="587"/>
      <c r="N32" s="587"/>
      <c r="O32" s="587"/>
      <c r="P32" s="587"/>
      <c r="Q32" s="588"/>
      <c r="R32" s="1"/>
      <c r="S32" s="1"/>
      <c r="T32" s="1"/>
      <c r="U32" s="1"/>
      <c r="W32" s="26"/>
      <c r="X32" s="1"/>
      <c r="Y32" s="1"/>
    </row>
    <row r="33" spans="2:25" ht="15">
      <c r="B33" s="605"/>
      <c r="C33" s="606"/>
      <c r="D33" s="607"/>
      <c r="E33" s="298" t="s">
        <v>194</v>
      </c>
      <c r="F33" s="597" t="s">
        <v>318</v>
      </c>
      <c r="G33" s="598"/>
      <c r="H33" s="589"/>
      <c r="I33" s="590"/>
      <c r="J33" s="590"/>
      <c r="K33" s="590"/>
      <c r="L33" s="590"/>
      <c r="M33" s="590"/>
      <c r="N33" s="590"/>
      <c r="O33" s="590"/>
      <c r="P33" s="590"/>
      <c r="Q33" s="591"/>
      <c r="R33" s="1"/>
      <c r="S33" s="1"/>
      <c r="T33" s="1"/>
      <c r="U33" s="1"/>
      <c r="X33" s="1"/>
      <c r="Y33" s="1"/>
    </row>
    <row r="34" spans="2:25" ht="23.25" customHeight="1">
      <c r="B34" s="608"/>
      <c r="C34" s="609"/>
      <c r="D34" s="610"/>
      <c r="E34" s="298" t="s">
        <v>195</v>
      </c>
      <c r="F34" s="597" t="s">
        <v>275</v>
      </c>
      <c r="G34" s="598"/>
      <c r="H34" s="589"/>
      <c r="I34" s="590"/>
      <c r="J34" s="590"/>
      <c r="K34" s="590"/>
      <c r="L34" s="590"/>
      <c r="M34" s="590"/>
      <c r="N34" s="590"/>
      <c r="O34" s="590"/>
      <c r="P34" s="590"/>
      <c r="Q34" s="591"/>
      <c r="R34" s="1"/>
      <c r="S34" s="1"/>
      <c r="T34" s="1"/>
      <c r="U34" s="1"/>
      <c r="X34" s="1"/>
      <c r="Y34" s="1"/>
    </row>
    <row r="35" spans="2:25" ht="22.5" customHeight="1">
      <c r="B35" s="611" t="s">
        <v>66</v>
      </c>
      <c r="C35" s="612"/>
      <c r="D35" s="613"/>
      <c r="E35" s="620" t="s">
        <v>198</v>
      </c>
      <c r="F35" s="597" t="str">
        <f>参照ﾃﾞｰﾀ!AL4</f>
        <v>かまくら</v>
      </c>
      <c r="G35" s="598"/>
      <c r="H35" s="589"/>
      <c r="I35" s="590"/>
      <c r="J35" s="590"/>
      <c r="K35" s="590"/>
      <c r="L35" s="590"/>
      <c r="M35" s="590"/>
      <c r="N35" s="590"/>
      <c r="O35" s="590"/>
      <c r="P35" s="590"/>
      <c r="Q35" s="591"/>
      <c r="R35" s="1"/>
      <c r="S35" s="1"/>
      <c r="T35" s="1"/>
      <c r="U35" s="1"/>
      <c r="X35" s="1"/>
      <c r="Y35" s="1"/>
    </row>
    <row r="36" spans="2:25" ht="15" customHeight="1">
      <c r="B36" s="614"/>
      <c r="C36" s="615"/>
      <c r="D36" s="616"/>
      <c r="E36" s="621"/>
      <c r="F36" s="597" t="str">
        <f>参照ﾃﾞｰﾀ!AM4</f>
        <v>アルファ</v>
      </c>
      <c r="G36" s="598"/>
      <c r="H36" s="589"/>
      <c r="I36" s="590"/>
      <c r="J36" s="590"/>
      <c r="K36" s="590"/>
      <c r="L36" s="590"/>
      <c r="M36" s="590"/>
      <c r="N36" s="590"/>
      <c r="O36" s="590"/>
      <c r="P36" s="590"/>
      <c r="Q36" s="591"/>
      <c r="R36" s="1"/>
      <c r="S36" s="1"/>
      <c r="T36" s="1"/>
      <c r="U36" s="1"/>
      <c r="X36" s="1"/>
      <c r="Y36" s="1"/>
    </row>
    <row r="37" spans="2:25" ht="15" customHeight="1">
      <c r="B37" s="614"/>
      <c r="C37" s="615"/>
      <c r="D37" s="616"/>
      <c r="E37" s="297" t="s">
        <v>196</v>
      </c>
      <c r="F37" s="599">
        <v>43149</v>
      </c>
      <c r="G37" s="596"/>
      <c r="H37" s="589"/>
      <c r="I37" s="590"/>
      <c r="J37" s="590"/>
      <c r="K37" s="590"/>
      <c r="L37" s="590"/>
      <c r="M37" s="590"/>
      <c r="N37" s="590"/>
      <c r="O37" s="590"/>
      <c r="P37" s="590"/>
      <c r="Q37" s="591"/>
      <c r="R37" s="1"/>
      <c r="S37" s="1"/>
      <c r="T37" s="1"/>
      <c r="U37" s="1"/>
      <c r="X37" s="1"/>
      <c r="Y37" s="1"/>
    </row>
    <row r="38" spans="2:25" ht="15">
      <c r="B38" s="614"/>
      <c r="C38" s="615"/>
      <c r="D38" s="616"/>
      <c r="E38" s="298" t="s">
        <v>210</v>
      </c>
      <c r="F38" s="597" t="s">
        <v>80</v>
      </c>
      <c r="G38" s="598"/>
      <c r="H38" s="589"/>
      <c r="I38" s="590"/>
      <c r="J38" s="590"/>
      <c r="K38" s="590"/>
      <c r="L38" s="590"/>
      <c r="M38" s="590"/>
      <c r="N38" s="590"/>
      <c r="O38" s="590"/>
      <c r="P38" s="590"/>
      <c r="Q38" s="591"/>
      <c r="R38" s="1"/>
      <c r="S38" s="1"/>
      <c r="T38" s="1"/>
      <c r="U38" s="1"/>
      <c r="X38" s="1"/>
      <c r="Y38" s="1"/>
    </row>
    <row r="39" spans="2:25" ht="30">
      <c r="B39" s="614"/>
      <c r="C39" s="615"/>
      <c r="D39" s="616"/>
      <c r="E39" s="298" t="s">
        <v>197</v>
      </c>
      <c r="F39" s="597" t="str">
        <f>参照ﾃﾞｰﾀ!AL5</f>
        <v>くろしお</v>
      </c>
      <c r="G39" s="598"/>
      <c r="H39" s="589"/>
      <c r="I39" s="590"/>
      <c r="J39" s="590"/>
      <c r="K39" s="590"/>
      <c r="L39" s="590"/>
      <c r="M39" s="590"/>
      <c r="N39" s="590"/>
      <c r="O39" s="590"/>
      <c r="P39" s="590"/>
      <c r="Q39" s="591"/>
      <c r="R39" s="1"/>
      <c r="S39" s="1"/>
      <c r="T39" s="1"/>
      <c r="U39" s="1"/>
      <c r="X39" s="1"/>
      <c r="Y39" s="1"/>
    </row>
    <row r="40" spans="2:25" ht="15">
      <c r="B40" s="614"/>
      <c r="C40" s="615"/>
      <c r="D40" s="616"/>
      <c r="E40" s="298"/>
      <c r="F40" s="597"/>
      <c r="G40" s="598"/>
      <c r="H40" s="589"/>
      <c r="I40" s="590"/>
      <c r="J40" s="590"/>
      <c r="K40" s="590"/>
      <c r="L40" s="590"/>
      <c r="M40" s="590"/>
      <c r="N40" s="590"/>
      <c r="O40" s="590"/>
      <c r="P40" s="590"/>
      <c r="Q40" s="591"/>
      <c r="R40" s="1"/>
      <c r="S40" s="1"/>
      <c r="T40" s="1"/>
      <c r="U40" s="1"/>
      <c r="X40" s="1"/>
      <c r="Y40" s="1"/>
    </row>
    <row r="41" spans="2:25" ht="11.25" customHeight="1" thickBot="1">
      <c r="B41" s="617"/>
      <c r="C41" s="618"/>
      <c r="D41" s="619"/>
      <c r="E41" s="299"/>
      <c r="F41" s="622"/>
      <c r="G41" s="623"/>
      <c r="H41" s="592"/>
      <c r="I41" s="593"/>
      <c r="J41" s="593"/>
      <c r="K41" s="593"/>
      <c r="L41" s="593"/>
      <c r="M41" s="593"/>
      <c r="N41" s="593"/>
      <c r="O41" s="593"/>
      <c r="P41" s="593"/>
      <c r="Q41" s="594"/>
      <c r="R41" s="1"/>
      <c r="S41" s="1"/>
      <c r="T41" s="1"/>
      <c r="U41" s="1"/>
      <c r="V41" s="1"/>
      <c r="W41" s="1"/>
      <c r="X41" s="1"/>
      <c r="Y41" s="1"/>
    </row>
    <row r="43" spans="2:25">
      <c r="D43" t="s">
        <v>342</v>
      </c>
    </row>
  </sheetData>
  <sheetProtection password="EDAE" sheet="1"/>
  <mergeCells count="18">
    <mergeCell ref="D2:F2"/>
    <mergeCell ref="E3:I3"/>
    <mergeCell ref="F38:G38"/>
    <mergeCell ref="F39:G39"/>
    <mergeCell ref="F40:G40"/>
    <mergeCell ref="B32:D34"/>
    <mergeCell ref="B35:D41"/>
    <mergeCell ref="E35:E36"/>
    <mergeCell ref="F41:G41"/>
    <mergeCell ref="F33:G33"/>
    <mergeCell ref="F34:G34"/>
    <mergeCell ref="J3:K3"/>
    <mergeCell ref="P5:Q5"/>
    <mergeCell ref="H32:Q41"/>
    <mergeCell ref="F32:G32"/>
    <mergeCell ref="F35:G35"/>
    <mergeCell ref="F36:G36"/>
    <mergeCell ref="F37:G37"/>
  </mergeCells>
  <phoneticPr fontId="3"/>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1"/>
  <sheetViews>
    <sheetView zoomScale="85" zoomScaleNormal="85" workbookViewId="0">
      <selection activeCell="F35" sqref="F35:G35"/>
    </sheetView>
  </sheetViews>
  <sheetFormatPr defaultRowHeight="13.5"/>
  <cols>
    <col min="1" max="1" width="1.75" customWidth="1"/>
    <col min="2" max="2" width="5" customWidth="1"/>
    <col min="3" max="3" width="7" customWidth="1"/>
    <col min="4" max="4" width="18" customWidth="1"/>
    <col min="5" max="5" width="8" customWidth="1"/>
    <col min="6" max="6" width="5" customWidth="1"/>
    <col min="7" max="7" width="10.875" customWidth="1"/>
    <col min="8" max="8" width="8.375" customWidth="1"/>
    <col min="9" max="9" width="8.625" customWidth="1"/>
    <col min="10" max="10" width="5" customWidth="1"/>
    <col min="11" max="11" width="8.5" customWidth="1"/>
    <col min="12" max="12" width="10.875" customWidth="1"/>
    <col min="13" max="13" width="9.5" customWidth="1"/>
    <col min="14" max="14" width="7.875" customWidth="1"/>
    <col min="15" max="15" width="8" customWidth="1"/>
    <col min="16" max="16" width="11.25" customWidth="1"/>
    <col min="17" max="17" width="12.25" customWidth="1"/>
    <col min="18" max="18" width="4.875" customWidth="1"/>
    <col min="19" max="21" width="7.625" customWidth="1"/>
    <col min="22" max="22" width="7.75" customWidth="1"/>
    <col min="23" max="24" width="7.625" customWidth="1"/>
    <col min="25" max="25" width="4.5" customWidth="1"/>
    <col min="26" max="28" width="8" customWidth="1"/>
  </cols>
  <sheetData>
    <row r="1" spans="2:28" ht="9.75" customHeight="1" thickBot="1"/>
    <row r="2" spans="2:28" ht="21">
      <c r="B2" s="1"/>
      <c r="C2" s="2"/>
      <c r="D2" s="600" t="str">
        <f>参照ﾃﾞｰﾀ!P4</f>
        <v>2018年</v>
      </c>
      <c r="E2" s="600"/>
      <c r="F2" s="600"/>
      <c r="G2" s="91" t="s">
        <v>206</v>
      </c>
      <c r="H2" s="35"/>
      <c r="I2" s="3"/>
      <c r="J2" s="1"/>
      <c r="K2" s="23"/>
      <c r="L2" s="1"/>
      <c r="M2" s="74" t="s">
        <v>53</v>
      </c>
      <c r="N2" s="75" t="s">
        <v>67</v>
      </c>
      <c r="O2" s="76" t="s">
        <v>55</v>
      </c>
      <c r="P2" s="127">
        <v>43352</v>
      </c>
      <c r="Q2" s="109">
        <v>0</v>
      </c>
      <c r="R2" s="1"/>
      <c r="S2" s="108" t="s">
        <v>2</v>
      </c>
      <c r="T2" s="1"/>
      <c r="U2" s="1"/>
      <c r="V2" s="1"/>
      <c r="W2" s="1"/>
      <c r="X2" s="1"/>
      <c r="Y2" s="1"/>
    </row>
    <row r="3" spans="2:28" ht="21.75" customHeight="1" thickBot="1">
      <c r="B3" s="1"/>
      <c r="D3" s="151" t="s">
        <v>223</v>
      </c>
      <c r="E3" s="601" t="s">
        <v>70</v>
      </c>
      <c r="F3" s="601"/>
      <c r="G3" s="601"/>
      <c r="H3" s="601"/>
      <c r="I3" s="601"/>
      <c r="J3" s="583" t="s">
        <v>56</v>
      </c>
      <c r="K3" s="583"/>
      <c r="L3" s="4"/>
      <c r="M3" s="132" t="s">
        <v>81</v>
      </c>
      <c r="N3" s="284">
        <f>IF(ISBLANK(N2),"",VLOOKUP(N2,コース・距離,2,FALSE))</f>
        <v>26.6</v>
      </c>
      <c r="O3" s="77" t="s">
        <v>0</v>
      </c>
      <c r="P3" s="78"/>
      <c r="Q3" s="79" t="s">
        <v>1</v>
      </c>
      <c r="R3" s="1"/>
      <c r="S3" s="1" t="s">
        <v>274</v>
      </c>
      <c r="T3" s="1"/>
      <c r="U3" s="1"/>
      <c r="V3" s="108" t="s">
        <v>2</v>
      </c>
      <c r="W3" s="65"/>
      <c r="X3" s="65"/>
      <c r="Y3" s="1"/>
      <c r="Z3" s="122" t="s">
        <v>82</v>
      </c>
    </row>
    <row r="4" spans="2:28" ht="7.5" customHeight="1" thickBot="1">
      <c r="B4" s="1"/>
      <c r="C4" s="1"/>
      <c r="D4" s="1"/>
      <c r="E4" s="1"/>
      <c r="F4" s="1"/>
      <c r="G4" s="1"/>
      <c r="H4" s="1"/>
      <c r="I4" s="1"/>
      <c r="J4" s="1"/>
      <c r="K4" s="1"/>
      <c r="L4" s="1"/>
      <c r="M4" s="1"/>
      <c r="N4" s="1"/>
      <c r="O4" s="1"/>
      <c r="P4" s="1"/>
      <c r="Q4" s="1"/>
      <c r="R4" s="1"/>
      <c r="S4" s="1"/>
      <c r="T4" s="1"/>
      <c r="U4" s="1"/>
      <c r="V4" s="66"/>
      <c r="W4" s="65"/>
      <c r="X4" s="65"/>
      <c r="Y4" s="1"/>
    </row>
    <row r="5" spans="2:28" ht="14.25">
      <c r="B5" s="93" t="s">
        <v>3</v>
      </c>
      <c r="C5" s="72" t="s">
        <v>4</v>
      </c>
      <c r="D5" s="72" t="s">
        <v>5</v>
      </c>
      <c r="E5" s="72" t="s">
        <v>6</v>
      </c>
      <c r="F5" s="72" t="s">
        <v>7</v>
      </c>
      <c r="G5" s="72" t="s">
        <v>8</v>
      </c>
      <c r="H5" s="72" t="s">
        <v>9</v>
      </c>
      <c r="I5" s="72" t="s">
        <v>10</v>
      </c>
      <c r="J5" s="72" t="s">
        <v>11</v>
      </c>
      <c r="K5" s="72" t="s">
        <v>12</v>
      </c>
      <c r="L5" s="73" t="s">
        <v>59</v>
      </c>
      <c r="M5" s="73" t="s">
        <v>60</v>
      </c>
      <c r="N5" s="72" t="s">
        <v>77</v>
      </c>
      <c r="O5" s="72" t="s">
        <v>13</v>
      </c>
      <c r="P5" s="584" t="s">
        <v>76</v>
      </c>
      <c r="Q5" s="585"/>
      <c r="R5" s="5"/>
      <c r="S5" s="71" t="s">
        <v>10</v>
      </c>
      <c r="T5" s="72" t="s">
        <v>10</v>
      </c>
      <c r="U5" s="110" t="s">
        <v>10</v>
      </c>
      <c r="V5" s="71" t="s">
        <v>10</v>
      </c>
      <c r="W5" s="72" t="s">
        <v>10</v>
      </c>
      <c r="X5" s="110" t="s">
        <v>10</v>
      </c>
      <c r="Y5" s="5"/>
      <c r="Z5" s="71" t="s">
        <v>13</v>
      </c>
      <c r="AA5" s="72" t="s">
        <v>13</v>
      </c>
      <c r="AB5" s="110" t="s">
        <v>13</v>
      </c>
    </row>
    <row r="6" spans="2:28" ht="14.25">
      <c r="B6" s="40"/>
      <c r="C6" s="41" t="s">
        <v>14</v>
      </c>
      <c r="D6" s="42"/>
      <c r="E6" s="43" t="s">
        <v>15</v>
      </c>
      <c r="F6" s="43"/>
      <c r="G6" s="41" t="s">
        <v>16</v>
      </c>
      <c r="H6" s="43" t="s">
        <v>17</v>
      </c>
      <c r="I6" s="41" t="s">
        <v>171</v>
      </c>
      <c r="J6" s="43" t="s">
        <v>18</v>
      </c>
      <c r="K6" s="43" t="s">
        <v>17</v>
      </c>
      <c r="L6" s="41" t="s">
        <v>16</v>
      </c>
      <c r="M6" s="43" t="s">
        <v>47</v>
      </c>
      <c r="N6" s="43" t="s">
        <v>19</v>
      </c>
      <c r="O6" s="67">
        <f>IF(ISBLANK(N2),"",VLOOKUP(N2,コース・距離,3,FALSE))</f>
        <v>0</v>
      </c>
      <c r="P6" s="274"/>
      <c r="Q6" s="44"/>
      <c r="R6" s="6"/>
      <c r="S6" s="111" t="s">
        <v>20</v>
      </c>
      <c r="T6" s="67" t="s">
        <v>22</v>
      </c>
      <c r="U6" s="112" t="s">
        <v>21</v>
      </c>
      <c r="V6" s="111" t="s">
        <v>20</v>
      </c>
      <c r="W6" s="67" t="s">
        <v>22</v>
      </c>
      <c r="X6" s="112" t="s">
        <v>21</v>
      </c>
      <c r="Y6" s="6"/>
      <c r="Z6" s="111" t="s">
        <v>84</v>
      </c>
      <c r="AA6" s="67" t="s">
        <v>85</v>
      </c>
      <c r="AB6" s="112" t="s">
        <v>86</v>
      </c>
    </row>
    <row r="7" spans="2:28" ht="14.25">
      <c r="B7" s="82">
        <v>1</v>
      </c>
      <c r="C7" s="45"/>
      <c r="D7" s="46" t="str">
        <f t="shared" ref="D7:D31" si="0">IF(ISBLANK(C7),"",VLOOKUP(C7,各艇データ,2,FALSE))</f>
        <v/>
      </c>
      <c r="E7" s="47" t="str">
        <f t="shared" ref="E7:E16" si="1">IF($I$6="Ⅰ",S7,IF($I$6="Ⅱ",T7,IF($I$6="Ⅲ",U7,"")))</f>
        <v/>
      </c>
      <c r="F7" s="48"/>
      <c r="G7" s="7"/>
      <c r="H7" s="45" t="str">
        <f t="shared" ref="H7:H27" si="2">IFERROR(IF(G7-$Q$2&lt;=0,"",(G7-$Q$2)*86400),"")</f>
        <v/>
      </c>
      <c r="I7" s="89" t="str">
        <f t="shared" ref="I7:I25" si="3">IF($I$6="Ⅰ",V7,IF($I$6="Ⅱ",W7,IF($I$6="Ⅲ",X7,"")))</f>
        <v/>
      </c>
      <c r="J7" s="47"/>
      <c r="K7" s="50" t="str">
        <f t="shared" ref="K7:K27" si="4">IFERROR(H7*(1+0.01*J7)-I7*$N$3,"")</f>
        <v/>
      </c>
      <c r="L7" s="7" t="str">
        <f t="shared" ref="L7:L16" si="5">IFERROR((K7-$K$7)/86400,"")</f>
        <v/>
      </c>
      <c r="M7" s="51" t="str">
        <f t="shared" ref="M7:M16" si="6">IFERROR((K7-$K$7)/$N$3,"")</f>
        <v/>
      </c>
      <c r="N7" s="52" t="str">
        <f t="shared" ref="N7:N16" si="7">IFERROR($N$3/(H7/3600),"")</f>
        <v/>
      </c>
      <c r="O7" s="85"/>
      <c r="P7" s="270"/>
      <c r="Q7" s="53"/>
      <c r="R7" s="5"/>
      <c r="S7" s="379" t="str">
        <f t="shared" ref="S7:S31" si="8">IF(ISBLANK(C7),"",VLOOKUP(C7,各艇データ,3,FALSE))</f>
        <v/>
      </c>
      <c r="T7" s="380" t="str">
        <f t="shared" ref="T7:T31" si="9">IF(ISBLANK(C7),"",VLOOKUP(C7,各艇データ,4,FALSE))</f>
        <v/>
      </c>
      <c r="U7" s="381" t="str">
        <f t="shared" ref="U7:U31" si="10">IF(ISBLANK(C7),"",VLOOKUP(C7,各艇データ,5,FALSE))</f>
        <v/>
      </c>
      <c r="V7" s="113" t="str">
        <f t="shared" ref="V7:V31" si="11">IF(ISBLANK(C7),"",VLOOKUP(C7,各艇データ,6,FALSE))</f>
        <v/>
      </c>
      <c r="W7" s="49" t="str">
        <f t="shared" ref="W7:W31" si="12">IF(ISBLANK(C7),"",VLOOKUP(C7,各艇データ,7,FALSE))</f>
        <v/>
      </c>
      <c r="X7" s="114" t="str">
        <f t="shared" ref="X7:X31" si="13">IF(ISBLANK(C7),"",VLOOKUP(C7,各艇データ,8,FALSE))</f>
        <v/>
      </c>
      <c r="Y7" s="5"/>
      <c r="Z7" s="118" t="str">
        <f>IF(ISBLANK(B7),"",IFERROR(20*($P$3+1-$B7)/$P$3,"20.0"))</f>
        <v>20.0</v>
      </c>
      <c r="AA7" s="85" t="str">
        <f>IF(ISBLANK(B7),"",IFERROR(30*($P$3+1-$B7)/$P$3,"30.0"))</f>
        <v>30.0</v>
      </c>
      <c r="AB7" s="119">
        <f>IF(ISBLANK(B7),"",IFERROR(30*($P$3-$B7)/($P$3-1)+10,"20.0"))</f>
        <v>40</v>
      </c>
    </row>
    <row r="8" spans="2:28" ht="14.25">
      <c r="B8" s="83">
        <v>2</v>
      </c>
      <c r="C8" s="13"/>
      <c r="D8" s="54" t="str">
        <f t="shared" si="0"/>
        <v/>
      </c>
      <c r="E8" s="14" t="str">
        <f t="shared" si="1"/>
        <v/>
      </c>
      <c r="F8" s="55"/>
      <c r="G8" s="9"/>
      <c r="H8" s="13" t="str">
        <f t="shared" si="2"/>
        <v/>
      </c>
      <c r="I8" s="135" t="str">
        <f t="shared" si="3"/>
        <v/>
      </c>
      <c r="J8" s="14"/>
      <c r="K8" s="24" t="str">
        <f t="shared" si="4"/>
        <v/>
      </c>
      <c r="L8" s="9" t="str">
        <f t="shared" si="5"/>
        <v/>
      </c>
      <c r="M8" s="56" t="str">
        <f t="shared" si="6"/>
        <v/>
      </c>
      <c r="N8" s="57" t="str">
        <f t="shared" si="7"/>
        <v/>
      </c>
      <c r="O8" s="86"/>
      <c r="P8" s="271"/>
      <c r="Q8" s="58"/>
      <c r="R8" s="5"/>
      <c r="S8" s="379" t="str">
        <f t="shared" si="8"/>
        <v/>
      </c>
      <c r="T8" s="380" t="str">
        <f t="shared" si="9"/>
        <v/>
      </c>
      <c r="U8" s="381" t="str">
        <f t="shared" si="10"/>
        <v/>
      </c>
      <c r="V8" s="113" t="str">
        <f t="shared" si="11"/>
        <v/>
      </c>
      <c r="W8" s="49" t="str">
        <f t="shared" si="12"/>
        <v/>
      </c>
      <c r="X8" s="114" t="str">
        <f t="shared" si="13"/>
        <v/>
      </c>
      <c r="Y8" s="5"/>
      <c r="Z8" s="118" t="str">
        <f t="shared" ref="Z8:Z31" si="14">IF(ISBLANK(B8),"",IFERROR(20*($P$3+1-$B8)/$P$3,"20.0"))</f>
        <v>20.0</v>
      </c>
      <c r="AA8" s="85" t="str">
        <f t="shared" ref="AA8:AA31" si="15">IF(ISBLANK(B8),"",IFERROR(30*($P$3+1-$B8)/$P$3,"30.0"))</f>
        <v>30.0</v>
      </c>
      <c r="AB8" s="119">
        <f t="shared" ref="AB8:AB31" si="16">IF(ISBLANK(B8),"",IFERROR(30*($P$3-$B8)/($P$3-1)+10,"20.0"))</f>
        <v>70</v>
      </c>
    </row>
    <row r="9" spans="2:28" ht="14.25">
      <c r="B9" s="83">
        <v>3</v>
      </c>
      <c r="C9" s="13"/>
      <c r="D9" s="54" t="str">
        <f t="shared" si="0"/>
        <v/>
      </c>
      <c r="E9" s="14" t="str">
        <f t="shared" si="1"/>
        <v/>
      </c>
      <c r="F9" s="55"/>
      <c r="G9" s="9"/>
      <c r="H9" s="13" t="str">
        <f t="shared" si="2"/>
        <v/>
      </c>
      <c r="I9" s="135" t="str">
        <f t="shared" si="3"/>
        <v/>
      </c>
      <c r="J9" s="14"/>
      <c r="K9" s="24" t="str">
        <f t="shared" si="4"/>
        <v/>
      </c>
      <c r="L9" s="9" t="str">
        <f t="shared" si="5"/>
        <v/>
      </c>
      <c r="M9" s="56" t="str">
        <f t="shared" si="6"/>
        <v/>
      </c>
      <c r="N9" s="57" t="str">
        <f t="shared" si="7"/>
        <v/>
      </c>
      <c r="O9" s="86"/>
      <c r="P9" s="271"/>
      <c r="Q9" s="58"/>
      <c r="R9" s="5"/>
      <c r="S9" s="379" t="str">
        <f t="shared" si="8"/>
        <v/>
      </c>
      <c r="T9" s="380" t="str">
        <f t="shared" si="9"/>
        <v/>
      </c>
      <c r="U9" s="381" t="str">
        <f t="shared" si="10"/>
        <v/>
      </c>
      <c r="V9" s="113" t="str">
        <f t="shared" si="11"/>
        <v/>
      </c>
      <c r="W9" s="49" t="str">
        <f t="shared" si="12"/>
        <v/>
      </c>
      <c r="X9" s="114" t="str">
        <f t="shared" si="13"/>
        <v/>
      </c>
      <c r="Y9" s="5"/>
      <c r="Z9" s="118" t="str">
        <f t="shared" si="14"/>
        <v>20.0</v>
      </c>
      <c r="AA9" s="85" t="str">
        <f t="shared" si="15"/>
        <v>30.0</v>
      </c>
      <c r="AB9" s="119">
        <f t="shared" si="16"/>
        <v>100</v>
      </c>
    </row>
    <row r="10" spans="2:28" ht="14.25">
      <c r="B10" s="83">
        <v>4</v>
      </c>
      <c r="C10" s="13"/>
      <c r="D10" s="54" t="str">
        <f t="shared" si="0"/>
        <v/>
      </c>
      <c r="E10" s="14" t="str">
        <f t="shared" si="1"/>
        <v/>
      </c>
      <c r="F10" s="55"/>
      <c r="G10" s="9"/>
      <c r="H10" s="13" t="str">
        <f t="shared" si="2"/>
        <v/>
      </c>
      <c r="I10" s="135" t="str">
        <f t="shared" si="3"/>
        <v/>
      </c>
      <c r="J10" s="14"/>
      <c r="K10" s="24" t="str">
        <f t="shared" si="4"/>
        <v/>
      </c>
      <c r="L10" s="9" t="str">
        <f t="shared" si="5"/>
        <v/>
      </c>
      <c r="M10" s="56" t="str">
        <f t="shared" si="6"/>
        <v/>
      </c>
      <c r="N10" s="57" t="str">
        <f t="shared" si="7"/>
        <v/>
      </c>
      <c r="O10" s="86"/>
      <c r="P10" s="302"/>
      <c r="Q10" s="58"/>
      <c r="R10" s="5"/>
      <c r="S10" s="379" t="str">
        <f t="shared" si="8"/>
        <v/>
      </c>
      <c r="T10" s="380" t="str">
        <f t="shared" si="9"/>
        <v/>
      </c>
      <c r="U10" s="381" t="str">
        <f t="shared" si="10"/>
        <v/>
      </c>
      <c r="V10" s="113" t="str">
        <f t="shared" si="11"/>
        <v/>
      </c>
      <c r="W10" s="49" t="str">
        <f t="shared" si="12"/>
        <v/>
      </c>
      <c r="X10" s="114" t="str">
        <f t="shared" si="13"/>
        <v/>
      </c>
      <c r="Y10" s="5"/>
      <c r="Z10" s="118" t="str">
        <f t="shared" si="14"/>
        <v>20.0</v>
      </c>
      <c r="AA10" s="85" t="str">
        <f t="shared" si="15"/>
        <v>30.0</v>
      </c>
      <c r="AB10" s="119">
        <f t="shared" si="16"/>
        <v>130</v>
      </c>
    </row>
    <row r="11" spans="2:28" ht="14.25">
      <c r="B11" s="84">
        <v>5</v>
      </c>
      <c r="C11" s="15"/>
      <c r="D11" s="59" t="str">
        <f t="shared" si="0"/>
        <v/>
      </c>
      <c r="E11" s="16" t="str">
        <f t="shared" si="1"/>
        <v/>
      </c>
      <c r="F11" s="60"/>
      <c r="G11" s="11"/>
      <c r="H11" s="142" t="str">
        <f t="shared" si="2"/>
        <v/>
      </c>
      <c r="I11" s="149" t="str">
        <f t="shared" si="3"/>
        <v/>
      </c>
      <c r="J11" s="143"/>
      <c r="K11" s="144" t="str">
        <f t="shared" si="4"/>
        <v/>
      </c>
      <c r="L11" s="145" t="str">
        <f t="shared" si="5"/>
        <v/>
      </c>
      <c r="M11" s="146" t="str">
        <f t="shared" si="6"/>
        <v/>
      </c>
      <c r="N11" s="147" t="str">
        <f t="shared" si="7"/>
        <v/>
      </c>
      <c r="O11" s="148"/>
      <c r="P11" s="273"/>
      <c r="Q11" s="63"/>
      <c r="R11" s="5"/>
      <c r="S11" s="379" t="str">
        <f t="shared" si="8"/>
        <v/>
      </c>
      <c r="T11" s="380" t="str">
        <f t="shared" si="9"/>
        <v/>
      </c>
      <c r="U11" s="381" t="str">
        <f t="shared" si="10"/>
        <v/>
      </c>
      <c r="V11" s="113" t="str">
        <f t="shared" si="11"/>
        <v/>
      </c>
      <c r="W11" s="49" t="str">
        <f t="shared" si="12"/>
        <v/>
      </c>
      <c r="X11" s="114" t="str">
        <f t="shared" si="13"/>
        <v/>
      </c>
      <c r="Y11" s="5"/>
      <c r="Z11" s="118" t="str">
        <f t="shared" si="14"/>
        <v>20.0</v>
      </c>
      <c r="AA11" s="85" t="str">
        <f t="shared" si="15"/>
        <v>30.0</v>
      </c>
      <c r="AB11" s="119">
        <f t="shared" si="16"/>
        <v>160</v>
      </c>
    </row>
    <row r="12" spans="2:28" ht="14.25">
      <c r="B12" s="82">
        <v>6</v>
      </c>
      <c r="C12" s="45"/>
      <c r="D12" s="46" t="str">
        <f t="shared" si="0"/>
        <v/>
      </c>
      <c r="E12" s="47" t="str">
        <f t="shared" si="1"/>
        <v/>
      </c>
      <c r="F12" s="48"/>
      <c r="G12" s="7"/>
      <c r="H12" s="45" t="str">
        <f t="shared" si="2"/>
        <v/>
      </c>
      <c r="I12" s="89" t="str">
        <f t="shared" si="3"/>
        <v/>
      </c>
      <c r="J12" s="47"/>
      <c r="K12" s="50" t="str">
        <f t="shared" si="4"/>
        <v/>
      </c>
      <c r="L12" s="7" t="str">
        <f t="shared" si="5"/>
        <v/>
      </c>
      <c r="M12" s="51" t="str">
        <f t="shared" si="6"/>
        <v/>
      </c>
      <c r="N12" s="52" t="str">
        <f t="shared" si="7"/>
        <v/>
      </c>
      <c r="O12" s="85"/>
      <c r="Q12" s="53"/>
      <c r="R12" s="5"/>
      <c r="S12" s="379" t="str">
        <f t="shared" si="8"/>
        <v/>
      </c>
      <c r="T12" s="380" t="str">
        <f t="shared" si="9"/>
        <v/>
      </c>
      <c r="U12" s="381" t="str">
        <f t="shared" si="10"/>
        <v/>
      </c>
      <c r="V12" s="113" t="str">
        <f t="shared" si="11"/>
        <v/>
      </c>
      <c r="W12" s="49" t="str">
        <f t="shared" si="12"/>
        <v/>
      </c>
      <c r="X12" s="114" t="str">
        <f t="shared" si="13"/>
        <v/>
      </c>
      <c r="Y12" s="5"/>
      <c r="Z12" s="118" t="str">
        <f t="shared" si="14"/>
        <v>20.0</v>
      </c>
      <c r="AA12" s="85" t="str">
        <f t="shared" si="15"/>
        <v>30.0</v>
      </c>
      <c r="AB12" s="119">
        <f t="shared" si="16"/>
        <v>190</v>
      </c>
    </row>
    <row r="13" spans="2:28" ht="14.25">
      <c r="B13" s="83">
        <v>7</v>
      </c>
      <c r="C13" s="13"/>
      <c r="D13" s="54" t="str">
        <f t="shared" si="0"/>
        <v/>
      </c>
      <c r="E13" s="14" t="str">
        <f t="shared" si="1"/>
        <v/>
      </c>
      <c r="F13" s="55"/>
      <c r="G13" s="9"/>
      <c r="H13" s="13" t="str">
        <f t="shared" si="2"/>
        <v/>
      </c>
      <c r="I13" s="135" t="str">
        <f t="shared" si="3"/>
        <v/>
      </c>
      <c r="J13" s="14"/>
      <c r="K13" s="24" t="str">
        <f t="shared" si="4"/>
        <v/>
      </c>
      <c r="L13" s="9" t="str">
        <f t="shared" si="5"/>
        <v/>
      </c>
      <c r="M13" s="56" t="str">
        <f t="shared" si="6"/>
        <v/>
      </c>
      <c r="N13" s="57" t="str">
        <f t="shared" si="7"/>
        <v/>
      </c>
      <c r="O13" s="86"/>
      <c r="P13" s="271"/>
      <c r="Q13" s="58"/>
      <c r="R13" s="5"/>
      <c r="S13" s="379" t="str">
        <f t="shared" si="8"/>
        <v/>
      </c>
      <c r="T13" s="380" t="str">
        <f t="shared" si="9"/>
        <v/>
      </c>
      <c r="U13" s="381" t="str">
        <f t="shared" si="10"/>
        <v/>
      </c>
      <c r="V13" s="113" t="str">
        <f t="shared" si="11"/>
        <v/>
      </c>
      <c r="W13" s="49" t="str">
        <f t="shared" si="12"/>
        <v/>
      </c>
      <c r="X13" s="114" t="str">
        <f t="shared" si="13"/>
        <v/>
      </c>
      <c r="Y13" s="5"/>
      <c r="Z13" s="118" t="str">
        <f t="shared" si="14"/>
        <v>20.0</v>
      </c>
      <c r="AA13" s="85" t="str">
        <f t="shared" si="15"/>
        <v>30.0</v>
      </c>
      <c r="AB13" s="119">
        <f t="shared" si="16"/>
        <v>220</v>
      </c>
    </row>
    <row r="14" spans="2:28" ht="14.25">
      <c r="B14" s="83">
        <v>8</v>
      </c>
      <c r="C14" s="13"/>
      <c r="D14" s="54" t="str">
        <f t="shared" si="0"/>
        <v/>
      </c>
      <c r="E14" s="14" t="str">
        <f t="shared" si="1"/>
        <v/>
      </c>
      <c r="F14" s="55"/>
      <c r="G14" s="9"/>
      <c r="H14" s="13" t="str">
        <f t="shared" si="2"/>
        <v/>
      </c>
      <c r="I14" s="135" t="str">
        <f t="shared" si="3"/>
        <v/>
      </c>
      <c r="J14" s="14"/>
      <c r="K14" s="24" t="str">
        <f t="shared" si="4"/>
        <v/>
      </c>
      <c r="L14" s="9" t="str">
        <f t="shared" si="5"/>
        <v/>
      </c>
      <c r="M14" s="56" t="str">
        <f t="shared" si="6"/>
        <v/>
      </c>
      <c r="N14" s="57" t="str">
        <f t="shared" si="7"/>
        <v/>
      </c>
      <c r="O14" s="86"/>
      <c r="P14" s="271"/>
      <c r="Q14" s="58"/>
      <c r="R14" s="5"/>
      <c r="S14" s="379" t="str">
        <f t="shared" si="8"/>
        <v/>
      </c>
      <c r="T14" s="380" t="str">
        <f t="shared" si="9"/>
        <v/>
      </c>
      <c r="U14" s="381" t="str">
        <f t="shared" si="10"/>
        <v/>
      </c>
      <c r="V14" s="113" t="str">
        <f t="shared" si="11"/>
        <v/>
      </c>
      <c r="W14" s="49" t="str">
        <f t="shared" si="12"/>
        <v/>
      </c>
      <c r="X14" s="114" t="str">
        <f t="shared" si="13"/>
        <v/>
      </c>
      <c r="Y14" s="5"/>
      <c r="Z14" s="118" t="str">
        <f t="shared" si="14"/>
        <v>20.0</v>
      </c>
      <c r="AA14" s="85" t="str">
        <f t="shared" si="15"/>
        <v>30.0</v>
      </c>
      <c r="AB14" s="119">
        <f t="shared" si="16"/>
        <v>250</v>
      </c>
    </row>
    <row r="15" spans="2:28" ht="14.25">
      <c r="B15" s="83">
        <v>9</v>
      </c>
      <c r="C15" s="13"/>
      <c r="D15" s="54" t="str">
        <f t="shared" si="0"/>
        <v/>
      </c>
      <c r="E15" s="14" t="str">
        <f t="shared" si="1"/>
        <v/>
      </c>
      <c r="F15" s="55"/>
      <c r="G15" s="9"/>
      <c r="H15" s="13" t="str">
        <f t="shared" si="2"/>
        <v/>
      </c>
      <c r="I15" s="135" t="str">
        <f t="shared" si="3"/>
        <v/>
      </c>
      <c r="J15" s="14"/>
      <c r="K15" s="24" t="str">
        <f t="shared" si="4"/>
        <v/>
      </c>
      <c r="L15" s="9" t="str">
        <f t="shared" si="5"/>
        <v/>
      </c>
      <c r="M15" s="56" t="str">
        <f t="shared" si="6"/>
        <v/>
      </c>
      <c r="N15" s="57" t="str">
        <f t="shared" si="7"/>
        <v/>
      </c>
      <c r="O15" s="86"/>
      <c r="P15" s="271"/>
      <c r="Q15" s="58"/>
      <c r="R15" s="5"/>
      <c r="S15" s="379" t="str">
        <f t="shared" si="8"/>
        <v/>
      </c>
      <c r="T15" s="380" t="str">
        <f t="shared" si="9"/>
        <v/>
      </c>
      <c r="U15" s="381" t="str">
        <f t="shared" si="10"/>
        <v/>
      </c>
      <c r="V15" s="113" t="str">
        <f t="shared" si="11"/>
        <v/>
      </c>
      <c r="W15" s="49" t="str">
        <f t="shared" si="12"/>
        <v/>
      </c>
      <c r="X15" s="114" t="str">
        <f t="shared" si="13"/>
        <v/>
      </c>
      <c r="Y15" s="5"/>
      <c r="Z15" s="118" t="str">
        <f t="shared" si="14"/>
        <v>20.0</v>
      </c>
      <c r="AA15" s="85" t="str">
        <f t="shared" si="15"/>
        <v>30.0</v>
      </c>
      <c r="AB15" s="119">
        <f t="shared" si="16"/>
        <v>280</v>
      </c>
    </row>
    <row r="16" spans="2:28" ht="14.25">
      <c r="B16" s="84">
        <v>10</v>
      </c>
      <c r="C16" s="15"/>
      <c r="D16" s="59" t="str">
        <f t="shared" si="0"/>
        <v/>
      </c>
      <c r="E16" s="16" t="str">
        <f t="shared" si="1"/>
        <v/>
      </c>
      <c r="F16" s="60"/>
      <c r="G16" s="11"/>
      <c r="H16" s="15" t="str">
        <f t="shared" si="2"/>
        <v/>
      </c>
      <c r="I16" s="92" t="str">
        <f t="shared" si="3"/>
        <v/>
      </c>
      <c r="J16" s="16"/>
      <c r="K16" s="25" t="str">
        <f t="shared" si="4"/>
        <v/>
      </c>
      <c r="L16" s="11" t="str">
        <f t="shared" si="5"/>
        <v/>
      </c>
      <c r="M16" s="61" t="str">
        <f t="shared" si="6"/>
        <v/>
      </c>
      <c r="N16" s="62" t="str">
        <f t="shared" si="7"/>
        <v/>
      </c>
      <c r="O16" s="87"/>
      <c r="P16" s="273"/>
      <c r="Q16" s="63"/>
      <c r="R16" s="5"/>
      <c r="S16" s="379" t="str">
        <f t="shared" si="8"/>
        <v/>
      </c>
      <c r="T16" s="380" t="str">
        <f t="shared" si="9"/>
        <v/>
      </c>
      <c r="U16" s="381" t="str">
        <f t="shared" si="10"/>
        <v/>
      </c>
      <c r="V16" s="113" t="str">
        <f t="shared" si="11"/>
        <v/>
      </c>
      <c r="W16" s="49" t="str">
        <f t="shared" si="12"/>
        <v/>
      </c>
      <c r="X16" s="114" t="str">
        <f t="shared" si="13"/>
        <v/>
      </c>
      <c r="Y16" s="5"/>
      <c r="Z16" s="118" t="str">
        <f t="shared" si="14"/>
        <v>20.0</v>
      </c>
      <c r="AA16" s="85" t="str">
        <f t="shared" si="15"/>
        <v>30.0</v>
      </c>
      <c r="AB16" s="119">
        <f t="shared" si="16"/>
        <v>310</v>
      </c>
    </row>
    <row r="17" spans="2:28" ht="14.25">
      <c r="B17" s="82"/>
      <c r="C17" s="45"/>
      <c r="D17" s="46"/>
      <c r="E17" s="47"/>
      <c r="F17" s="48"/>
      <c r="G17" s="7"/>
      <c r="H17" s="17" t="str">
        <f t="shared" si="2"/>
        <v/>
      </c>
      <c r="I17" s="150" t="str">
        <f t="shared" si="3"/>
        <v/>
      </c>
      <c r="J17" s="336"/>
      <c r="K17" s="138"/>
      <c r="L17" s="12"/>
      <c r="M17" s="96"/>
      <c r="N17" s="97"/>
      <c r="O17" s="139"/>
      <c r="P17" s="272"/>
      <c r="Q17" s="53"/>
      <c r="R17" s="5"/>
      <c r="S17" s="379" t="str">
        <f t="shared" si="8"/>
        <v/>
      </c>
      <c r="T17" s="380" t="str">
        <f t="shared" si="9"/>
        <v/>
      </c>
      <c r="U17" s="381" t="str">
        <f t="shared" si="10"/>
        <v/>
      </c>
      <c r="V17" s="113" t="str">
        <f t="shared" si="11"/>
        <v/>
      </c>
      <c r="W17" s="49" t="str">
        <f t="shared" si="12"/>
        <v/>
      </c>
      <c r="X17" s="114" t="str">
        <f t="shared" si="13"/>
        <v/>
      </c>
      <c r="Y17" s="5"/>
      <c r="Z17" s="118" t="str">
        <f t="shared" si="14"/>
        <v/>
      </c>
      <c r="AA17" s="85" t="str">
        <f t="shared" si="15"/>
        <v/>
      </c>
      <c r="AB17" s="119" t="str">
        <f t="shared" si="16"/>
        <v/>
      </c>
    </row>
    <row r="18" spans="2:28" ht="14.25">
      <c r="B18" s="83"/>
      <c r="C18" s="13"/>
      <c r="D18" s="54"/>
      <c r="E18" s="14"/>
      <c r="F18" s="55"/>
      <c r="G18" s="9"/>
      <c r="H18" s="13" t="str">
        <f t="shared" si="2"/>
        <v/>
      </c>
      <c r="I18" s="135" t="str">
        <f t="shared" si="3"/>
        <v/>
      </c>
      <c r="J18" s="14"/>
      <c r="K18" s="24"/>
      <c r="L18" s="9"/>
      <c r="M18" s="56"/>
      <c r="N18" s="57"/>
      <c r="O18" s="86"/>
      <c r="P18" s="271"/>
      <c r="Q18" s="58"/>
      <c r="R18" s="5"/>
      <c r="S18" s="379" t="str">
        <f t="shared" si="8"/>
        <v/>
      </c>
      <c r="T18" s="380" t="str">
        <f t="shared" si="9"/>
        <v/>
      </c>
      <c r="U18" s="381" t="str">
        <f t="shared" si="10"/>
        <v/>
      </c>
      <c r="V18" s="113" t="str">
        <f t="shared" si="11"/>
        <v/>
      </c>
      <c r="W18" s="49" t="str">
        <f t="shared" si="12"/>
        <v/>
      </c>
      <c r="X18" s="114" t="str">
        <f t="shared" si="13"/>
        <v/>
      </c>
      <c r="Y18" s="5"/>
      <c r="Z18" s="118" t="str">
        <f t="shared" si="14"/>
        <v/>
      </c>
      <c r="AA18" s="85" t="str">
        <f t="shared" si="15"/>
        <v/>
      </c>
      <c r="AB18" s="119" t="str">
        <f t="shared" si="16"/>
        <v/>
      </c>
    </row>
    <row r="19" spans="2:28" ht="14.25">
      <c r="B19" s="83"/>
      <c r="C19" s="81"/>
      <c r="D19" s="54"/>
      <c r="E19" s="14"/>
      <c r="F19" s="55"/>
      <c r="G19" s="9"/>
      <c r="H19" s="13" t="str">
        <f t="shared" si="2"/>
        <v/>
      </c>
      <c r="I19" s="135" t="str">
        <f t="shared" si="3"/>
        <v/>
      </c>
      <c r="J19" s="14"/>
      <c r="K19" s="24"/>
      <c r="L19" s="9"/>
      <c r="M19" s="56"/>
      <c r="N19" s="57"/>
      <c r="O19" s="86"/>
      <c r="P19" s="271"/>
      <c r="Q19" s="58"/>
      <c r="R19" s="5"/>
      <c r="S19" s="379" t="str">
        <f t="shared" si="8"/>
        <v/>
      </c>
      <c r="T19" s="380" t="str">
        <f t="shared" si="9"/>
        <v/>
      </c>
      <c r="U19" s="381" t="str">
        <f t="shared" si="10"/>
        <v/>
      </c>
      <c r="V19" s="113" t="str">
        <f t="shared" si="11"/>
        <v/>
      </c>
      <c r="W19" s="49" t="str">
        <f t="shared" si="12"/>
        <v/>
      </c>
      <c r="X19" s="114" t="str">
        <f t="shared" si="13"/>
        <v/>
      </c>
      <c r="Y19" s="5"/>
      <c r="Z19" s="118" t="str">
        <f t="shared" si="14"/>
        <v/>
      </c>
      <c r="AA19" s="85" t="str">
        <f t="shared" si="15"/>
        <v/>
      </c>
      <c r="AB19" s="119" t="str">
        <f t="shared" si="16"/>
        <v/>
      </c>
    </row>
    <row r="20" spans="2:28" ht="14.25">
      <c r="B20" s="83"/>
      <c r="C20" s="13"/>
      <c r="D20" s="54"/>
      <c r="E20" s="14"/>
      <c r="F20" s="55"/>
      <c r="G20" s="9"/>
      <c r="H20" s="13" t="str">
        <f t="shared" si="2"/>
        <v/>
      </c>
      <c r="I20" s="135" t="str">
        <f t="shared" si="3"/>
        <v/>
      </c>
      <c r="J20" s="14"/>
      <c r="K20" s="24"/>
      <c r="L20" s="9"/>
      <c r="M20" s="56"/>
      <c r="N20" s="57"/>
      <c r="O20" s="86"/>
      <c r="P20" s="309"/>
      <c r="Q20" s="58"/>
      <c r="R20" s="5"/>
      <c r="S20" s="379" t="str">
        <f t="shared" si="8"/>
        <v/>
      </c>
      <c r="T20" s="380" t="str">
        <f t="shared" si="9"/>
        <v/>
      </c>
      <c r="U20" s="381" t="str">
        <f t="shared" si="10"/>
        <v/>
      </c>
      <c r="V20" s="113" t="str">
        <f t="shared" si="11"/>
        <v/>
      </c>
      <c r="W20" s="49" t="str">
        <f t="shared" si="12"/>
        <v/>
      </c>
      <c r="X20" s="114" t="str">
        <f t="shared" si="13"/>
        <v/>
      </c>
      <c r="Y20" s="5"/>
      <c r="Z20" s="118" t="str">
        <f t="shared" si="14"/>
        <v/>
      </c>
      <c r="AA20" s="85" t="str">
        <f t="shared" si="15"/>
        <v/>
      </c>
      <c r="AB20" s="119" t="str">
        <f t="shared" si="16"/>
        <v/>
      </c>
    </row>
    <row r="21" spans="2:28" ht="14.25">
      <c r="B21" s="84"/>
      <c r="C21" s="15"/>
      <c r="D21" s="54"/>
      <c r="E21" s="16"/>
      <c r="F21" s="60"/>
      <c r="G21" s="11"/>
      <c r="H21" s="15" t="str">
        <f t="shared" si="2"/>
        <v/>
      </c>
      <c r="I21" s="92" t="str">
        <f t="shared" si="3"/>
        <v/>
      </c>
      <c r="J21" s="16"/>
      <c r="K21" s="25"/>
      <c r="L21" s="11"/>
      <c r="M21" s="61"/>
      <c r="N21" s="62"/>
      <c r="O21" s="87"/>
      <c r="P21" s="310"/>
      <c r="Q21" s="63"/>
      <c r="R21" s="5"/>
      <c r="S21" s="379" t="str">
        <f t="shared" si="8"/>
        <v/>
      </c>
      <c r="T21" s="380" t="str">
        <f t="shared" si="9"/>
        <v/>
      </c>
      <c r="U21" s="381" t="str">
        <f t="shared" si="10"/>
        <v/>
      </c>
      <c r="V21" s="113" t="str">
        <f t="shared" si="11"/>
        <v/>
      </c>
      <c r="W21" s="49" t="str">
        <f t="shared" si="12"/>
        <v/>
      </c>
      <c r="X21" s="114" t="str">
        <f t="shared" si="13"/>
        <v/>
      </c>
      <c r="Y21" s="5"/>
      <c r="Z21" s="118" t="str">
        <f t="shared" si="14"/>
        <v/>
      </c>
      <c r="AA21" s="85" t="str">
        <f t="shared" si="15"/>
        <v/>
      </c>
      <c r="AB21" s="119" t="str">
        <f t="shared" si="16"/>
        <v/>
      </c>
    </row>
    <row r="22" spans="2:28" ht="14.25">
      <c r="B22" s="94"/>
      <c r="C22" s="17"/>
      <c r="D22" s="46"/>
      <c r="E22" s="47"/>
      <c r="F22" s="48"/>
      <c r="G22" s="12"/>
      <c r="H22" s="17" t="str">
        <f t="shared" si="2"/>
        <v/>
      </c>
      <c r="I22" s="150" t="str">
        <f t="shared" si="3"/>
        <v/>
      </c>
      <c r="J22" s="137"/>
      <c r="K22" s="138"/>
      <c r="L22" s="12"/>
      <c r="M22" s="96"/>
      <c r="N22" s="97"/>
      <c r="O22" s="139"/>
      <c r="P22" s="300"/>
      <c r="Q22" s="98"/>
      <c r="R22" s="5"/>
      <c r="S22" s="379" t="str">
        <f t="shared" si="8"/>
        <v/>
      </c>
      <c r="T22" s="380" t="str">
        <f t="shared" si="9"/>
        <v/>
      </c>
      <c r="U22" s="381" t="str">
        <f t="shared" si="10"/>
        <v/>
      </c>
      <c r="V22" s="113" t="str">
        <f t="shared" si="11"/>
        <v/>
      </c>
      <c r="W22" s="49" t="str">
        <f t="shared" si="12"/>
        <v/>
      </c>
      <c r="X22" s="114" t="str">
        <f t="shared" si="13"/>
        <v/>
      </c>
      <c r="Y22" s="5"/>
      <c r="Z22" s="118" t="str">
        <f t="shared" si="14"/>
        <v/>
      </c>
      <c r="AA22" s="85" t="str">
        <f t="shared" si="15"/>
        <v/>
      </c>
      <c r="AB22" s="119" t="str">
        <f t="shared" si="16"/>
        <v/>
      </c>
    </row>
    <row r="23" spans="2:28" ht="14.25">
      <c r="B23" s="83"/>
      <c r="C23" s="13"/>
      <c r="D23" s="54"/>
      <c r="E23" s="14"/>
      <c r="F23" s="55"/>
      <c r="G23" s="9"/>
      <c r="H23" s="13" t="str">
        <f t="shared" si="2"/>
        <v/>
      </c>
      <c r="I23" s="135" t="str">
        <f t="shared" si="3"/>
        <v/>
      </c>
      <c r="J23" s="14"/>
      <c r="K23" s="24"/>
      <c r="L23" s="9"/>
      <c r="M23" s="56"/>
      <c r="N23" s="57"/>
      <c r="O23" s="86"/>
      <c r="P23" s="312"/>
      <c r="Q23" s="58"/>
      <c r="R23" s="5"/>
      <c r="S23" s="379" t="str">
        <f t="shared" si="8"/>
        <v/>
      </c>
      <c r="T23" s="380" t="str">
        <f t="shared" si="9"/>
        <v/>
      </c>
      <c r="U23" s="381" t="str">
        <f t="shared" si="10"/>
        <v/>
      </c>
      <c r="V23" s="113" t="str">
        <f t="shared" si="11"/>
        <v/>
      </c>
      <c r="W23" s="49" t="str">
        <f t="shared" si="12"/>
        <v/>
      </c>
      <c r="X23" s="114" t="str">
        <f t="shared" si="13"/>
        <v/>
      </c>
      <c r="Y23" s="5"/>
      <c r="Z23" s="118" t="str">
        <f t="shared" si="14"/>
        <v/>
      </c>
      <c r="AA23" s="85" t="str">
        <f t="shared" si="15"/>
        <v/>
      </c>
      <c r="AB23" s="119" t="str">
        <f t="shared" si="16"/>
        <v/>
      </c>
    </row>
    <row r="24" spans="2:28" ht="14.25">
      <c r="B24" s="83"/>
      <c r="C24" s="13"/>
      <c r="D24" s="54"/>
      <c r="E24" s="14"/>
      <c r="F24" s="55"/>
      <c r="G24" s="9"/>
      <c r="H24" s="13" t="str">
        <f t="shared" si="2"/>
        <v/>
      </c>
      <c r="I24" s="135" t="str">
        <f t="shared" si="3"/>
        <v/>
      </c>
      <c r="J24" s="14"/>
      <c r="K24" s="24"/>
      <c r="L24" s="9"/>
      <c r="M24" s="56"/>
      <c r="N24" s="57"/>
      <c r="O24" s="86"/>
      <c r="P24" s="275"/>
      <c r="Q24" s="58"/>
      <c r="R24" s="5"/>
      <c r="S24" s="379" t="str">
        <f t="shared" si="8"/>
        <v/>
      </c>
      <c r="T24" s="380" t="str">
        <f t="shared" si="9"/>
        <v/>
      </c>
      <c r="U24" s="381" t="str">
        <f t="shared" si="10"/>
        <v/>
      </c>
      <c r="V24" s="113" t="str">
        <f t="shared" si="11"/>
        <v/>
      </c>
      <c r="W24" s="49" t="str">
        <f t="shared" si="12"/>
        <v/>
      </c>
      <c r="X24" s="114" t="str">
        <f t="shared" si="13"/>
        <v/>
      </c>
      <c r="Y24" s="5"/>
      <c r="Z24" s="118" t="str">
        <f t="shared" si="14"/>
        <v/>
      </c>
      <c r="AA24" s="85" t="str">
        <f t="shared" si="15"/>
        <v/>
      </c>
      <c r="AB24" s="119" t="str">
        <f t="shared" si="16"/>
        <v/>
      </c>
    </row>
    <row r="25" spans="2:28" ht="14.25">
      <c r="B25" s="83"/>
      <c r="C25" s="13"/>
      <c r="D25" s="54"/>
      <c r="E25" s="14"/>
      <c r="F25" s="55"/>
      <c r="G25" s="9"/>
      <c r="H25" s="13" t="str">
        <f t="shared" si="2"/>
        <v/>
      </c>
      <c r="I25" s="135" t="str">
        <f t="shared" si="3"/>
        <v/>
      </c>
      <c r="J25" s="14"/>
      <c r="K25" s="24"/>
      <c r="L25" s="9"/>
      <c r="M25" s="56"/>
      <c r="N25" s="57"/>
      <c r="O25" s="86"/>
      <c r="P25" s="275"/>
      <c r="Q25" s="58"/>
      <c r="R25" s="5"/>
      <c r="S25" s="379" t="str">
        <f t="shared" si="8"/>
        <v/>
      </c>
      <c r="T25" s="380" t="str">
        <f t="shared" si="9"/>
        <v/>
      </c>
      <c r="U25" s="381" t="str">
        <f t="shared" si="10"/>
        <v/>
      </c>
      <c r="V25" s="113" t="str">
        <f t="shared" si="11"/>
        <v/>
      </c>
      <c r="W25" s="49" t="str">
        <f t="shared" si="12"/>
        <v/>
      </c>
      <c r="X25" s="114" t="str">
        <f t="shared" si="13"/>
        <v/>
      </c>
      <c r="Y25" s="5"/>
      <c r="Z25" s="118" t="str">
        <f t="shared" si="14"/>
        <v/>
      </c>
      <c r="AA25" s="85" t="str">
        <f t="shared" si="15"/>
        <v/>
      </c>
      <c r="AB25" s="119" t="str">
        <f t="shared" si="16"/>
        <v/>
      </c>
    </row>
    <row r="26" spans="2:28" ht="14.25">
      <c r="B26" s="84"/>
      <c r="C26" s="15"/>
      <c r="D26" s="59"/>
      <c r="E26" s="16"/>
      <c r="F26" s="60"/>
      <c r="G26" s="11"/>
      <c r="H26" s="15" t="str">
        <f t="shared" si="2"/>
        <v/>
      </c>
      <c r="I26" s="92"/>
      <c r="J26" s="16"/>
      <c r="K26" s="25"/>
      <c r="L26" s="11"/>
      <c r="M26" s="61"/>
      <c r="N26" s="62"/>
      <c r="O26" s="87"/>
      <c r="P26" s="134"/>
      <c r="Q26" s="63"/>
      <c r="R26" s="5"/>
      <c r="S26" s="379" t="str">
        <f t="shared" si="8"/>
        <v/>
      </c>
      <c r="T26" s="380" t="str">
        <f t="shared" si="9"/>
        <v/>
      </c>
      <c r="U26" s="381" t="str">
        <f t="shared" si="10"/>
        <v/>
      </c>
      <c r="V26" s="113" t="str">
        <f t="shared" si="11"/>
        <v/>
      </c>
      <c r="W26" s="49" t="str">
        <f t="shared" si="12"/>
        <v/>
      </c>
      <c r="X26" s="114" t="str">
        <f t="shared" si="13"/>
        <v/>
      </c>
      <c r="Y26" s="5"/>
      <c r="Z26" s="118" t="str">
        <f t="shared" si="14"/>
        <v/>
      </c>
      <c r="AA26" s="85" t="str">
        <f t="shared" si="15"/>
        <v/>
      </c>
      <c r="AB26" s="119" t="str">
        <f t="shared" si="16"/>
        <v/>
      </c>
    </row>
    <row r="27" spans="2:28" ht="14.25">
      <c r="B27" s="94"/>
      <c r="C27" s="17"/>
      <c r="D27" s="136" t="str">
        <f t="shared" si="0"/>
        <v/>
      </c>
      <c r="E27" s="137"/>
      <c r="F27" s="95"/>
      <c r="G27" s="12"/>
      <c r="H27" s="17" t="str">
        <f t="shared" si="2"/>
        <v/>
      </c>
      <c r="I27" s="89"/>
      <c r="J27" s="47"/>
      <c r="K27" s="50" t="str">
        <f t="shared" si="4"/>
        <v/>
      </c>
      <c r="L27" s="7" t="str">
        <f>IFERROR((K27-$K$7)/86400,"")</f>
        <v/>
      </c>
      <c r="M27" s="51" t="str">
        <f>IFERROR((K27-$K$7)/$N$3,"")</f>
        <v/>
      </c>
      <c r="N27" s="52" t="str">
        <f>IFERROR($N$3/(H27/3600),"")</f>
        <v/>
      </c>
      <c r="O27" s="85"/>
      <c r="P27" s="300"/>
      <c r="Q27" s="98"/>
      <c r="R27" s="5"/>
      <c r="S27" s="379" t="str">
        <f t="shared" si="8"/>
        <v/>
      </c>
      <c r="T27" s="380" t="str">
        <f t="shared" si="9"/>
        <v/>
      </c>
      <c r="U27" s="381" t="str">
        <f t="shared" si="10"/>
        <v/>
      </c>
      <c r="V27" s="113" t="str">
        <f t="shared" si="11"/>
        <v/>
      </c>
      <c r="W27" s="49" t="str">
        <f t="shared" si="12"/>
        <v/>
      </c>
      <c r="X27" s="114" t="str">
        <f t="shared" si="13"/>
        <v/>
      </c>
      <c r="Y27" s="5"/>
      <c r="Z27" s="118" t="str">
        <f t="shared" si="14"/>
        <v/>
      </c>
      <c r="AA27" s="85" t="str">
        <f t="shared" si="15"/>
        <v/>
      </c>
      <c r="AB27" s="119" t="str">
        <f t="shared" si="16"/>
        <v/>
      </c>
    </row>
    <row r="28" spans="2:28" ht="14.25" customHeight="1">
      <c r="B28" s="83"/>
      <c r="C28" s="13"/>
      <c r="D28" s="54"/>
      <c r="E28" s="14"/>
      <c r="F28" s="55"/>
      <c r="G28" s="9"/>
      <c r="H28" s="13"/>
      <c r="I28" s="135"/>
      <c r="J28" s="14"/>
      <c r="K28" s="24"/>
      <c r="L28" s="9"/>
      <c r="M28" s="56"/>
      <c r="N28" s="57"/>
      <c r="O28" s="86"/>
      <c r="P28" s="301"/>
      <c r="Q28" s="58"/>
      <c r="R28" s="5"/>
      <c r="S28" s="379" t="str">
        <f t="shared" si="8"/>
        <v/>
      </c>
      <c r="T28" s="380" t="str">
        <f t="shared" si="9"/>
        <v/>
      </c>
      <c r="U28" s="381" t="str">
        <f t="shared" si="10"/>
        <v/>
      </c>
      <c r="V28" s="113" t="str">
        <f t="shared" si="11"/>
        <v/>
      </c>
      <c r="W28" s="49" t="str">
        <f t="shared" si="12"/>
        <v/>
      </c>
      <c r="X28" s="114" t="str">
        <f t="shared" si="13"/>
        <v/>
      </c>
      <c r="Y28" s="5"/>
      <c r="Z28" s="118" t="str">
        <f t="shared" si="14"/>
        <v/>
      </c>
      <c r="AA28" s="85" t="str">
        <f t="shared" si="15"/>
        <v/>
      </c>
      <c r="AB28" s="119" t="str">
        <f t="shared" si="16"/>
        <v/>
      </c>
    </row>
    <row r="29" spans="2:28" ht="14.25">
      <c r="B29" s="83"/>
      <c r="C29" s="13"/>
      <c r="D29" s="54" t="str">
        <f t="shared" si="0"/>
        <v/>
      </c>
      <c r="E29" s="14"/>
      <c r="F29" s="55"/>
      <c r="G29" s="9"/>
      <c r="H29" s="13"/>
      <c r="I29" s="135"/>
      <c r="J29" s="14"/>
      <c r="K29" s="24"/>
      <c r="L29" s="9"/>
      <c r="M29" s="56"/>
      <c r="N29" s="57"/>
      <c r="O29" s="86"/>
      <c r="P29" s="275"/>
      <c r="Q29" s="58"/>
      <c r="R29" s="5"/>
      <c r="S29" s="379" t="str">
        <f t="shared" si="8"/>
        <v/>
      </c>
      <c r="T29" s="380" t="str">
        <f t="shared" si="9"/>
        <v/>
      </c>
      <c r="U29" s="381" t="str">
        <f t="shared" si="10"/>
        <v/>
      </c>
      <c r="V29" s="113" t="str">
        <f t="shared" si="11"/>
        <v/>
      </c>
      <c r="W29" s="49" t="str">
        <f t="shared" si="12"/>
        <v/>
      </c>
      <c r="X29" s="114" t="str">
        <f t="shared" si="13"/>
        <v/>
      </c>
      <c r="Y29" s="5"/>
      <c r="Z29" s="118" t="str">
        <f t="shared" si="14"/>
        <v/>
      </c>
      <c r="AA29" s="85" t="str">
        <f t="shared" si="15"/>
        <v/>
      </c>
      <c r="AB29" s="119" t="str">
        <f t="shared" si="16"/>
        <v/>
      </c>
    </row>
    <row r="30" spans="2:28" ht="14.25" customHeight="1">
      <c r="B30" s="83"/>
      <c r="C30" s="13"/>
      <c r="D30" s="54" t="str">
        <f t="shared" si="0"/>
        <v/>
      </c>
      <c r="E30" s="14"/>
      <c r="F30" s="55"/>
      <c r="G30" s="9"/>
      <c r="H30" s="13"/>
      <c r="I30" s="135"/>
      <c r="J30" s="14"/>
      <c r="K30" s="24"/>
      <c r="L30" s="9"/>
      <c r="M30" s="56"/>
      <c r="N30" s="57"/>
      <c r="O30" s="86"/>
      <c r="P30" s="275"/>
      <c r="Q30" s="58"/>
      <c r="R30" s="5"/>
      <c r="S30" s="379" t="str">
        <f t="shared" si="8"/>
        <v/>
      </c>
      <c r="T30" s="380" t="str">
        <f t="shared" si="9"/>
        <v/>
      </c>
      <c r="U30" s="381" t="str">
        <f t="shared" si="10"/>
        <v/>
      </c>
      <c r="V30" s="113" t="str">
        <f t="shared" si="11"/>
        <v/>
      </c>
      <c r="W30" s="49" t="str">
        <f t="shared" si="12"/>
        <v/>
      </c>
      <c r="X30" s="114" t="str">
        <f t="shared" si="13"/>
        <v/>
      </c>
      <c r="Y30" s="5"/>
      <c r="Z30" s="118" t="str">
        <f t="shared" si="14"/>
        <v/>
      </c>
      <c r="AA30" s="85" t="str">
        <f t="shared" si="15"/>
        <v/>
      </c>
      <c r="AB30" s="119" t="str">
        <f t="shared" si="16"/>
        <v/>
      </c>
    </row>
    <row r="31" spans="2:28" ht="15" thickBot="1">
      <c r="B31" s="83"/>
      <c r="C31" s="13"/>
      <c r="D31" s="59" t="str">
        <f t="shared" si="0"/>
        <v/>
      </c>
      <c r="E31" s="16"/>
      <c r="F31" s="55"/>
      <c r="G31" s="9"/>
      <c r="H31" s="15" t="str">
        <f>IFERROR(IF(G31-$Q$2&lt;=0,"",(G31-$Q$2)*86400),"")</f>
        <v/>
      </c>
      <c r="I31" s="92" t="str">
        <f>IF($I$6="Ⅰ",V31,IF($I$6="Ⅱ",W31,IF($I$6="Ⅲ",X31,"")))</f>
        <v/>
      </c>
      <c r="J31" s="16"/>
      <c r="K31" s="25" t="str">
        <f>IFERROR(H31*(1+0.01*J31)-I31*$N$3,"")</f>
        <v/>
      </c>
      <c r="L31" s="11" t="str">
        <f>IFERROR((K31-$K$7)/86400,"")</f>
        <v/>
      </c>
      <c r="M31" s="61" t="str">
        <f>IFERROR((K31-$K$7)/$N$3,"")</f>
        <v/>
      </c>
      <c r="N31" s="62" t="str">
        <f>IFERROR($N$3/(H31/3600),"")</f>
        <v/>
      </c>
      <c r="O31" s="87" t="str">
        <f>IF($O$6="MAX=20",Z31,IF($O$6="MAX=30",AA31,IF($O$6="MAX=40",AB31,"")))</f>
        <v/>
      </c>
      <c r="P31" s="134"/>
      <c r="Q31" s="63"/>
      <c r="R31" s="5"/>
      <c r="S31" s="382" t="str">
        <f t="shared" si="8"/>
        <v/>
      </c>
      <c r="T31" s="383" t="str">
        <f t="shared" si="9"/>
        <v/>
      </c>
      <c r="U31" s="384" t="str">
        <f t="shared" si="10"/>
        <v/>
      </c>
      <c r="V31" s="115" t="str">
        <f t="shared" si="11"/>
        <v/>
      </c>
      <c r="W31" s="116" t="str">
        <f t="shared" si="12"/>
        <v/>
      </c>
      <c r="X31" s="117" t="str">
        <f t="shared" si="13"/>
        <v/>
      </c>
      <c r="Y31" s="5"/>
      <c r="Z31" s="120" t="str">
        <f t="shared" si="14"/>
        <v/>
      </c>
      <c r="AA31" s="121" t="str">
        <f t="shared" si="15"/>
        <v/>
      </c>
      <c r="AB31" s="64" t="str">
        <f t="shared" si="16"/>
        <v/>
      </c>
    </row>
    <row r="32" spans="2:28" ht="15" customHeight="1">
      <c r="B32" s="602" t="s">
        <v>65</v>
      </c>
      <c r="C32" s="603"/>
      <c r="D32" s="604"/>
      <c r="E32" s="297" t="s">
        <v>193</v>
      </c>
      <c r="F32" s="595" t="s">
        <v>254</v>
      </c>
      <c r="G32" s="596"/>
      <c r="H32" s="586" t="s">
        <v>276</v>
      </c>
      <c r="I32" s="587"/>
      <c r="J32" s="587"/>
      <c r="K32" s="587"/>
      <c r="L32" s="587"/>
      <c r="M32" s="587"/>
      <c r="N32" s="587"/>
      <c r="O32" s="587"/>
      <c r="P32" s="587"/>
      <c r="Q32" s="588"/>
      <c r="R32" s="1"/>
      <c r="S32" s="1"/>
      <c r="T32" s="1"/>
      <c r="U32" s="1"/>
      <c r="W32" s="26"/>
      <c r="X32" s="1"/>
      <c r="Y32" s="1"/>
    </row>
    <row r="33" spans="2:25" ht="15" customHeight="1">
      <c r="B33" s="605"/>
      <c r="C33" s="606"/>
      <c r="D33" s="607"/>
      <c r="E33" s="298" t="s">
        <v>194</v>
      </c>
      <c r="F33" s="597"/>
      <c r="G33" s="598"/>
      <c r="H33" s="589"/>
      <c r="I33" s="590"/>
      <c r="J33" s="590"/>
      <c r="K33" s="590"/>
      <c r="L33" s="590"/>
      <c r="M33" s="590"/>
      <c r="N33" s="590"/>
      <c r="O33" s="590"/>
      <c r="P33" s="590"/>
      <c r="Q33" s="591"/>
      <c r="R33" s="1"/>
      <c r="S33" s="1"/>
      <c r="T33" s="1"/>
      <c r="U33" s="1"/>
      <c r="X33" s="1"/>
      <c r="Y33" s="1"/>
    </row>
    <row r="34" spans="2:25" ht="23.25" customHeight="1">
      <c r="B34" s="608"/>
      <c r="C34" s="609"/>
      <c r="D34" s="610"/>
      <c r="E34" s="298" t="s">
        <v>195</v>
      </c>
      <c r="F34" s="597"/>
      <c r="G34" s="598"/>
      <c r="H34" s="589"/>
      <c r="I34" s="590"/>
      <c r="J34" s="590"/>
      <c r="K34" s="590"/>
      <c r="L34" s="590"/>
      <c r="M34" s="590"/>
      <c r="N34" s="590"/>
      <c r="O34" s="590"/>
      <c r="P34" s="590"/>
      <c r="Q34" s="591"/>
      <c r="R34" s="1"/>
      <c r="S34" s="1"/>
      <c r="T34" s="1"/>
      <c r="U34" s="1"/>
      <c r="X34" s="1"/>
      <c r="Y34" s="1"/>
    </row>
    <row r="35" spans="2:25" ht="22.5" customHeight="1">
      <c r="B35" s="611" t="s">
        <v>66</v>
      </c>
      <c r="C35" s="612"/>
      <c r="D35" s="613"/>
      <c r="E35" s="620" t="s">
        <v>197</v>
      </c>
      <c r="F35" s="597" t="str">
        <f>参照ﾃﾞｰﾀ!AL12</f>
        <v>別途</v>
      </c>
      <c r="G35" s="598"/>
      <c r="H35" s="589"/>
      <c r="I35" s="590"/>
      <c r="J35" s="590"/>
      <c r="K35" s="590"/>
      <c r="L35" s="590"/>
      <c r="M35" s="590"/>
      <c r="N35" s="590"/>
      <c r="O35" s="590"/>
      <c r="P35" s="590"/>
      <c r="Q35" s="591"/>
      <c r="R35" s="1"/>
      <c r="S35" s="1"/>
      <c r="T35" s="1"/>
      <c r="U35" s="1"/>
      <c r="X35" s="1"/>
      <c r="Y35" s="1"/>
    </row>
    <row r="36" spans="2:25" ht="15" customHeight="1">
      <c r="B36" s="614"/>
      <c r="C36" s="615"/>
      <c r="D36" s="616"/>
      <c r="E36" s="621"/>
      <c r="F36" s="597"/>
      <c r="G36" s="598"/>
      <c r="H36" s="589"/>
      <c r="I36" s="590"/>
      <c r="J36" s="590"/>
      <c r="K36" s="590"/>
      <c r="L36" s="590"/>
      <c r="M36" s="590"/>
      <c r="N36" s="590"/>
      <c r="O36" s="590"/>
      <c r="P36" s="590"/>
      <c r="Q36" s="591"/>
      <c r="R36" s="1"/>
      <c r="S36" s="1"/>
      <c r="T36" s="1"/>
      <c r="U36" s="1"/>
      <c r="X36" s="1"/>
      <c r="Y36" s="1"/>
    </row>
    <row r="37" spans="2:25" ht="15" customHeight="1">
      <c r="B37" s="614"/>
      <c r="C37" s="615"/>
      <c r="D37" s="616"/>
      <c r="E37" s="297" t="s">
        <v>196</v>
      </c>
      <c r="F37" s="599"/>
      <c r="G37" s="596"/>
      <c r="H37" s="589"/>
      <c r="I37" s="590"/>
      <c r="J37" s="590"/>
      <c r="K37" s="590"/>
      <c r="L37" s="590"/>
      <c r="M37" s="590"/>
      <c r="N37" s="590"/>
      <c r="O37" s="590"/>
      <c r="P37" s="590"/>
      <c r="Q37" s="591"/>
      <c r="R37" s="1"/>
      <c r="S37" s="1"/>
      <c r="T37" s="1"/>
      <c r="U37" s="1"/>
      <c r="X37" s="1"/>
      <c r="Y37" s="1"/>
    </row>
    <row r="38" spans="2:25" ht="15">
      <c r="B38" s="614"/>
      <c r="C38" s="615"/>
      <c r="D38" s="616"/>
      <c r="E38" s="298" t="s">
        <v>210</v>
      </c>
      <c r="F38" s="597"/>
      <c r="G38" s="598"/>
      <c r="H38" s="589"/>
      <c r="I38" s="590"/>
      <c r="J38" s="590"/>
      <c r="K38" s="590"/>
      <c r="L38" s="590"/>
      <c r="M38" s="590"/>
      <c r="N38" s="590"/>
      <c r="O38" s="590"/>
      <c r="P38" s="590"/>
      <c r="Q38" s="591"/>
      <c r="R38" s="1"/>
      <c r="S38" s="1"/>
      <c r="T38" s="1"/>
      <c r="U38" s="1"/>
      <c r="X38" s="1"/>
      <c r="Y38" s="1"/>
    </row>
    <row r="39" spans="2:25" ht="30">
      <c r="B39" s="614"/>
      <c r="C39" s="615"/>
      <c r="D39" s="616"/>
      <c r="E39" s="298" t="s">
        <v>197</v>
      </c>
      <c r="F39" s="597"/>
      <c r="G39" s="598"/>
      <c r="H39" s="589"/>
      <c r="I39" s="590"/>
      <c r="J39" s="590"/>
      <c r="K39" s="590"/>
      <c r="L39" s="590"/>
      <c r="M39" s="590"/>
      <c r="N39" s="590"/>
      <c r="O39" s="590"/>
      <c r="P39" s="590"/>
      <c r="Q39" s="591"/>
      <c r="R39" s="1"/>
      <c r="S39" s="1"/>
      <c r="T39" s="1"/>
      <c r="U39" s="1"/>
      <c r="X39" s="1"/>
      <c r="Y39" s="1"/>
    </row>
    <row r="40" spans="2:25" ht="15">
      <c r="B40" s="614"/>
      <c r="C40" s="615"/>
      <c r="D40" s="616"/>
      <c r="E40" s="298"/>
      <c r="F40" s="597"/>
      <c r="G40" s="598"/>
      <c r="H40" s="589"/>
      <c r="I40" s="590"/>
      <c r="J40" s="590"/>
      <c r="K40" s="590"/>
      <c r="L40" s="590"/>
      <c r="M40" s="590"/>
      <c r="N40" s="590"/>
      <c r="O40" s="590"/>
      <c r="P40" s="590"/>
      <c r="Q40" s="591"/>
      <c r="R40" s="1"/>
      <c r="S40" s="1"/>
      <c r="T40" s="1"/>
      <c r="U40" s="1"/>
      <c r="X40" s="1"/>
      <c r="Y40" s="1"/>
    </row>
    <row r="41" spans="2:25" ht="11.25" customHeight="1" thickBot="1">
      <c r="B41" s="617"/>
      <c r="C41" s="618"/>
      <c r="D41" s="619"/>
      <c r="E41" s="299"/>
      <c r="F41" s="622"/>
      <c r="G41" s="623"/>
      <c r="H41" s="592"/>
      <c r="I41" s="593"/>
      <c r="J41" s="593"/>
      <c r="K41" s="593"/>
      <c r="L41" s="593"/>
      <c r="M41" s="593"/>
      <c r="N41" s="593"/>
      <c r="O41" s="593"/>
      <c r="P41" s="593"/>
      <c r="Q41" s="594"/>
      <c r="R41" s="1"/>
      <c r="S41" s="1"/>
      <c r="T41" s="1"/>
      <c r="U41" s="1"/>
      <c r="V41" s="1"/>
      <c r="W41" s="1"/>
      <c r="X41" s="1"/>
      <c r="Y41" s="1"/>
    </row>
  </sheetData>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50"/>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zoomScale="85" zoomScaleNormal="85" workbookViewId="0">
      <selection activeCell="O11" sqref="O11"/>
    </sheetView>
  </sheetViews>
  <sheetFormatPr defaultRowHeight="13.5"/>
  <cols>
    <col min="1" max="1" width="1.75" customWidth="1"/>
    <col min="2" max="2" width="5" customWidth="1"/>
    <col min="3" max="3" width="7" customWidth="1"/>
    <col min="4" max="4" width="18" customWidth="1"/>
    <col min="5" max="5" width="8" customWidth="1"/>
    <col min="6" max="6" width="5" customWidth="1"/>
    <col min="7" max="7" width="10.875" customWidth="1"/>
    <col min="8" max="8" width="8.375" customWidth="1"/>
    <col min="9" max="9" width="8.75" customWidth="1"/>
    <col min="10" max="10" width="5" customWidth="1"/>
    <col min="11" max="11" width="8.5" customWidth="1"/>
    <col min="12" max="12" width="10.875" customWidth="1"/>
    <col min="13" max="13" width="9.5" customWidth="1"/>
    <col min="14" max="14" width="7.875" customWidth="1"/>
    <col min="15" max="15" width="8" customWidth="1"/>
    <col min="16" max="16" width="11.25" customWidth="1"/>
    <col min="17" max="17" width="12.25" customWidth="1"/>
    <col min="18" max="18" width="1.875" customWidth="1"/>
    <col min="19" max="19" width="4.875" customWidth="1"/>
    <col min="20" max="22" width="7.625" customWidth="1"/>
    <col min="23" max="23" width="7.75" customWidth="1"/>
    <col min="24" max="25" width="7.625" customWidth="1"/>
    <col min="26" max="26" width="4.5" customWidth="1"/>
    <col min="27" max="29" width="8" customWidth="1"/>
  </cols>
  <sheetData>
    <row r="1" spans="1:29" ht="9.75" customHeight="1" thickBot="1">
      <c r="A1" s="504"/>
      <c r="B1" s="417"/>
      <c r="C1" s="417"/>
      <c r="D1" s="417"/>
      <c r="E1" s="417"/>
      <c r="F1" s="417"/>
      <c r="G1" s="417"/>
      <c r="H1" s="417"/>
      <c r="I1" s="417"/>
      <c r="J1" s="417"/>
      <c r="K1" s="417"/>
      <c r="L1" s="417"/>
      <c r="M1" s="417"/>
      <c r="N1" s="417"/>
      <c r="O1" s="417"/>
      <c r="P1" s="417"/>
      <c r="Q1" s="417"/>
      <c r="R1" s="417"/>
      <c r="S1" s="417"/>
    </row>
    <row r="2" spans="1:29" ht="21">
      <c r="A2" s="504"/>
      <c r="B2" s="406"/>
      <c r="C2" s="407"/>
      <c r="D2" s="626" t="str">
        <f>参照ﾃﾞｰﾀ!P4</f>
        <v>2018年</v>
      </c>
      <c r="E2" s="626"/>
      <c r="F2" s="626"/>
      <c r="G2" s="408" t="s">
        <v>199</v>
      </c>
      <c r="H2" s="409"/>
      <c r="I2" s="410"/>
      <c r="J2" s="406"/>
      <c r="K2" s="411"/>
      <c r="L2" s="406"/>
      <c r="M2" s="412" t="s">
        <v>53</v>
      </c>
      <c r="N2" s="413" t="s">
        <v>80</v>
      </c>
      <c r="O2" s="414" t="s">
        <v>55</v>
      </c>
      <c r="P2" s="415">
        <v>43149</v>
      </c>
      <c r="Q2" s="416">
        <v>0.4375</v>
      </c>
      <c r="R2" s="508"/>
      <c r="S2" s="406"/>
      <c r="T2" s="108" t="s">
        <v>2</v>
      </c>
      <c r="U2" s="1"/>
      <c r="V2" s="1"/>
      <c r="W2" s="1"/>
      <c r="X2" s="1"/>
      <c r="Y2" s="1"/>
      <c r="Z2" s="1"/>
    </row>
    <row r="3" spans="1:29" ht="21.75" customHeight="1" thickBot="1">
      <c r="A3" s="504"/>
      <c r="B3" s="406"/>
      <c r="C3" s="417"/>
      <c r="D3" s="418" t="s">
        <v>237</v>
      </c>
      <c r="E3" s="627" t="s">
        <v>69</v>
      </c>
      <c r="F3" s="627"/>
      <c r="G3" s="627"/>
      <c r="H3" s="627"/>
      <c r="I3" s="627"/>
      <c r="J3" s="628" t="s">
        <v>92</v>
      </c>
      <c r="K3" s="628"/>
      <c r="L3" s="419"/>
      <c r="M3" s="420" t="s">
        <v>81</v>
      </c>
      <c r="N3" s="421">
        <f>11.2</f>
        <v>11.2</v>
      </c>
      <c r="O3" s="422" t="s">
        <v>0</v>
      </c>
      <c r="P3" s="423">
        <v>16</v>
      </c>
      <c r="Q3" s="424" t="s">
        <v>1</v>
      </c>
      <c r="R3" s="509"/>
      <c r="S3" s="406"/>
      <c r="T3" s="1" t="s">
        <v>274</v>
      </c>
      <c r="U3" s="1"/>
      <c r="V3" s="1"/>
      <c r="W3" s="108" t="s">
        <v>2</v>
      </c>
      <c r="X3" s="65"/>
      <c r="Y3" s="65"/>
      <c r="Z3" s="1"/>
      <c r="AA3" s="122" t="s">
        <v>82</v>
      </c>
    </row>
    <row r="4" spans="1:29" ht="7.5" customHeight="1" thickBot="1">
      <c r="A4" s="504"/>
      <c r="B4" s="406"/>
      <c r="C4" s="406"/>
      <c r="D4" s="406"/>
      <c r="E4" s="406"/>
      <c r="F4" s="406"/>
      <c r="G4" s="406"/>
      <c r="H4" s="406"/>
      <c r="I4" s="406"/>
      <c r="J4" s="406"/>
      <c r="K4" s="406"/>
      <c r="L4" s="406"/>
      <c r="M4" s="406"/>
      <c r="N4" s="406"/>
      <c r="O4" s="406"/>
      <c r="P4" s="406"/>
      <c r="Q4" s="406"/>
      <c r="R4" s="406"/>
      <c r="S4" s="406"/>
      <c r="T4" s="1"/>
      <c r="U4" s="1"/>
      <c r="V4" s="1"/>
      <c r="W4" s="66"/>
      <c r="X4" s="65"/>
      <c r="Y4" s="65"/>
      <c r="Z4" s="1"/>
    </row>
    <row r="5" spans="1:29" ht="14.25">
      <c r="A5" s="504"/>
      <c r="B5" s="425" t="s">
        <v>3</v>
      </c>
      <c r="C5" s="426" t="s">
        <v>4</v>
      </c>
      <c r="D5" s="426" t="s">
        <v>5</v>
      </c>
      <c r="E5" s="426" t="s">
        <v>6</v>
      </c>
      <c r="F5" s="426" t="s">
        <v>7</v>
      </c>
      <c r="G5" s="426" t="s">
        <v>8</v>
      </c>
      <c r="H5" s="426" t="s">
        <v>9</v>
      </c>
      <c r="I5" s="426" t="s">
        <v>10</v>
      </c>
      <c r="J5" s="426" t="s">
        <v>11</v>
      </c>
      <c r="K5" s="426" t="s">
        <v>12</v>
      </c>
      <c r="L5" s="427" t="s">
        <v>360</v>
      </c>
      <c r="M5" s="427" t="s">
        <v>357</v>
      </c>
      <c r="N5" s="426" t="s">
        <v>77</v>
      </c>
      <c r="O5" s="426" t="s">
        <v>13</v>
      </c>
      <c r="P5" s="629" t="s">
        <v>76</v>
      </c>
      <c r="Q5" s="630"/>
      <c r="R5" s="510"/>
      <c r="S5" s="506"/>
      <c r="T5" s="71" t="s">
        <v>10</v>
      </c>
      <c r="U5" s="72" t="s">
        <v>10</v>
      </c>
      <c r="V5" s="110" t="s">
        <v>10</v>
      </c>
      <c r="W5" s="71" t="s">
        <v>10</v>
      </c>
      <c r="X5" s="72" t="s">
        <v>10</v>
      </c>
      <c r="Y5" s="110" t="s">
        <v>10</v>
      </c>
      <c r="Z5" s="5"/>
      <c r="AA5" s="71" t="s">
        <v>13</v>
      </c>
      <c r="AB5" s="72" t="s">
        <v>13</v>
      </c>
      <c r="AC5" s="110" t="s">
        <v>13</v>
      </c>
    </row>
    <row r="6" spans="1:29" ht="14.25">
      <c r="A6" s="504"/>
      <c r="B6" s="428"/>
      <c r="C6" s="429" t="s">
        <v>14</v>
      </c>
      <c r="D6" s="430"/>
      <c r="E6" s="431" t="s">
        <v>15</v>
      </c>
      <c r="F6" s="431"/>
      <c r="G6" s="429" t="s">
        <v>16</v>
      </c>
      <c r="H6" s="431" t="s">
        <v>17</v>
      </c>
      <c r="I6" s="429" t="s">
        <v>171</v>
      </c>
      <c r="J6" s="431" t="s">
        <v>18</v>
      </c>
      <c r="K6" s="431" t="s">
        <v>17</v>
      </c>
      <c r="L6" s="429" t="s">
        <v>16</v>
      </c>
      <c r="M6" s="431" t="s">
        <v>47</v>
      </c>
      <c r="N6" s="431" t="s">
        <v>19</v>
      </c>
      <c r="O6" s="432" t="str">
        <f>"MAX=20"</f>
        <v>MAX=20</v>
      </c>
      <c r="P6" s="433"/>
      <c r="Q6" s="434"/>
      <c r="R6" s="511"/>
      <c r="S6" s="507"/>
      <c r="T6" s="111" t="s">
        <v>20</v>
      </c>
      <c r="U6" s="67" t="s">
        <v>22</v>
      </c>
      <c r="V6" s="112" t="s">
        <v>21</v>
      </c>
      <c r="W6" s="111" t="s">
        <v>20</v>
      </c>
      <c r="X6" s="67" t="s">
        <v>22</v>
      </c>
      <c r="Y6" s="112" t="s">
        <v>21</v>
      </c>
      <c r="Z6" s="6"/>
      <c r="AA6" s="111" t="s">
        <v>84</v>
      </c>
      <c r="AB6" s="67" t="s">
        <v>85</v>
      </c>
      <c r="AC6" s="112" t="s">
        <v>86</v>
      </c>
    </row>
    <row r="7" spans="1:29" ht="14.25">
      <c r="A7" s="504"/>
      <c r="B7" s="435">
        <v>1</v>
      </c>
      <c r="C7" s="436">
        <v>4400</v>
      </c>
      <c r="D7" s="437" t="str">
        <f t="shared" ref="D7:D22" si="0">IF(ISBLANK(C7),"",VLOOKUP(C7,各艇データ,2,FALSE))</f>
        <v>アイデアル</v>
      </c>
      <c r="E7" s="438">
        <f t="shared" ref="E7:E22" si="1">IF($I$6="Ⅰ",T7,IF($I$6="Ⅱ",U7,IF($I$6="Ⅲ",V7,"")))</f>
        <v>7.82</v>
      </c>
      <c r="F7" s="439" t="s">
        <v>344</v>
      </c>
      <c r="G7" s="440"/>
      <c r="H7" s="436" t="str">
        <f t="shared" ref="H7:H22" si="2">IFERROR(IF(G7-$Q$2&lt;=0,"",(G7-$Q$2)*86400),"")</f>
        <v/>
      </c>
      <c r="I7" s="441">
        <f t="shared" ref="I7:I22" si="3">IF($I$6="Ⅰ",W7,IF($I$6="Ⅱ",X7,IF($I$6="Ⅲ",Y7,"")))</f>
        <v>984.4</v>
      </c>
      <c r="J7" s="438"/>
      <c r="K7" s="442" t="str">
        <f t="shared" ref="K7:K27" si="4">IFERROR(H7*(1+0.01*J7)-I7*$N$3,"")</f>
        <v/>
      </c>
      <c r="L7" s="440" t="str">
        <f t="shared" ref="L7:L27" si="5">IFERROR((K7-$K$7)/86400,"")</f>
        <v/>
      </c>
      <c r="M7" s="443" t="str">
        <f t="shared" ref="M7:M27" si="6">IFERROR((K7-$K$7)/$N$3,"")</f>
        <v/>
      </c>
      <c r="N7" s="444" t="str">
        <f t="shared" ref="N7:N27" si="7">IFERROR($N$3/(H7/3600),"")</f>
        <v/>
      </c>
      <c r="O7" s="445">
        <v>1</v>
      </c>
      <c r="P7" s="446"/>
      <c r="Q7" s="447"/>
      <c r="R7" s="511"/>
      <c r="S7" s="506"/>
      <c r="T7" s="379">
        <f t="shared" ref="T7:T31" si="8">IF(ISBLANK(C7),"",VLOOKUP(C7,各艇データ,3,FALSE))</f>
        <v>7.82</v>
      </c>
      <c r="U7" s="380">
        <f t="shared" ref="U7:U31" si="9">IF(ISBLANK(C7),"",VLOOKUP(C7,各艇データ,4,FALSE))</f>
        <v>7.54</v>
      </c>
      <c r="V7" s="381">
        <f t="shared" ref="V7:V31" si="10">IF(ISBLANK(C7),"",VLOOKUP(C7,各艇データ,5,FALSE))</f>
        <v>7.52</v>
      </c>
      <c r="W7" s="113">
        <f t="shared" ref="W7:W31" si="11">IF(ISBLANK(C7),"",VLOOKUP(C7,各艇データ,6,FALSE))</f>
        <v>984.4</v>
      </c>
      <c r="X7" s="49">
        <f t="shared" ref="X7:X31" si="12">IF(ISBLANK(C7),"",VLOOKUP(C7,各艇データ,7,FALSE))</f>
        <v>618.70000000000005</v>
      </c>
      <c r="Y7" s="114">
        <f t="shared" ref="Y7:Y31" si="13">IF(ISBLANK(C7),"",VLOOKUP(C7,各艇データ,8,FALSE))</f>
        <v>551.5</v>
      </c>
      <c r="Z7" s="5"/>
      <c r="AA7" s="118">
        <f t="shared" ref="AA7:AA31" si="14">IF(ISBLANK(B7),"",IFERROR(20*($P$3+1-$B7)/$P$3,"20.0"))</f>
        <v>20</v>
      </c>
      <c r="AB7" s="85">
        <f t="shared" ref="AB7:AB31" si="15">IF(ISBLANK(B7),"",IFERROR(30*($P$3+1-$B7)/$P$3,"30.0"))</f>
        <v>30</v>
      </c>
      <c r="AC7" s="119">
        <f t="shared" ref="AC7:AC31" si="16">IF(ISBLANK(B7),"",IFERROR(30*($P$3-$B7)/($P$3-1)+10,"20.0"))</f>
        <v>40</v>
      </c>
    </row>
    <row r="8" spans="1:29" ht="14.25">
      <c r="A8" s="504"/>
      <c r="B8" s="448">
        <v>2</v>
      </c>
      <c r="C8" s="449">
        <v>5755</v>
      </c>
      <c r="D8" s="450" t="str">
        <f t="shared" si="0"/>
        <v>ランカ</v>
      </c>
      <c r="E8" s="451">
        <f t="shared" si="1"/>
        <v>8.25</v>
      </c>
      <c r="F8" s="452" t="s">
        <v>344</v>
      </c>
      <c r="G8" s="453"/>
      <c r="H8" s="449" t="str">
        <f t="shared" si="2"/>
        <v/>
      </c>
      <c r="I8" s="454">
        <f t="shared" si="3"/>
        <v>966.8</v>
      </c>
      <c r="J8" s="451"/>
      <c r="K8" s="455" t="str">
        <f t="shared" si="4"/>
        <v/>
      </c>
      <c r="L8" s="453" t="str">
        <f t="shared" si="5"/>
        <v/>
      </c>
      <c r="M8" s="456" t="str">
        <f t="shared" si="6"/>
        <v/>
      </c>
      <c r="N8" s="457" t="str">
        <f t="shared" si="7"/>
        <v/>
      </c>
      <c r="O8" s="458">
        <v>1</v>
      </c>
      <c r="P8" s="459"/>
      <c r="Q8" s="460"/>
      <c r="R8" s="511"/>
      <c r="S8" s="506"/>
      <c r="T8" s="379">
        <f t="shared" si="8"/>
        <v>8.25</v>
      </c>
      <c r="U8" s="380">
        <f t="shared" si="9"/>
        <v>8.1</v>
      </c>
      <c r="V8" s="381">
        <f t="shared" si="10"/>
        <v>8.11</v>
      </c>
      <c r="W8" s="113">
        <f t="shared" si="11"/>
        <v>966.8</v>
      </c>
      <c r="X8" s="49">
        <f t="shared" si="12"/>
        <v>603.6</v>
      </c>
      <c r="Y8" s="114">
        <f t="shared" si="13"/>
        <v>534.5</v>
      </c>
      <c r="Z8" s="5"/>
      <c r="AA8" s="118">
        <f t="shared" si="14"/>
        <v>18.75</v>
      </c>
      <c r="AB8" s="85">
        <f t="shared" si="15"/>
        <v>28.125</v>
      </c>
      <c r="AC8" s="119">
        <f t="shared" si="16"/>
        <v>38</v>
      </c>
    </row>
    <row r="9" spans="1:29" ht="14.25">
      <c r="A9" s="504"/>
      <c r="B9" s="448">
        <v>3</v>
      </c>
      <c r="C9" s="449">
        <v>131</v>
      </c>
      <c r="D9" s="450" t="str">
        <f t="shared" si="0"/>
        <v>ふるたか</v>
      </c>
      <c r="E9" s="451">
        <f t="shared" si="1"/>
        <v>8.2899999999999991</v>
      </c>
      <c r="F9" s="452" t="s">
        <v>345</v>
      </c>
      <c r="G9" s="453"/>
      <c r="H9" s="449" t="str">
        <f t="shared" si="2"/>
        <v/>
      </c>
      <c r="I9" s="454">
        <f t="shared" si="3"/>
        <v>965.1</v>
      </c>
      <c r="J9" s="451"/>
      <c r="K9" s="455" t="str">
        <f t="shared" si="4"/>
        <v/>
      </c>
      <c r="L9" s="453" t="str">
        <f t="shared" si="5"/>
        <v/>
      </c>
      <c r="M9" s="456" t="str">
        <f t="shared" si="6"/>
        <v/>
      </c>
      <c r="N9" s="457" t="str">
        <f t="shared" si="7"/>
        <v/>
      </c>
      <c r="O9" s="458">
        <v>1</v>
      </c>
      <c r="P9" s="459"/>
      <c r="Q9" s="460"/>
      <c r="R9" s="511"/>
      <c r="S9" s="506"/>
      <c r="T9" s="379">
        <f t="shared" si="8"/>
        <v>8.2899999999999991</v>
      </c>
      <c r="U9" s="380">
        <f t="shared" si="9"/>
        <v>8.31</v>
      </c>
      <c r="V9" s="381">
        <f t="shared" si="10"/>
        <v>8.0500000000000007</v>
      </c>
      <c r="W9" s="113">
        <f t="shared" si="11"/>
        <v>965.1</v>
      </c>
      <c r="X9" s="49">
        <f t="shared" si="12"/>
        <v>598.20000000000005</v>
      </c>
      <c r="Y9" s="114">
        <f t="shared" si="13"/>
        <v>536.29999999999995</v>
      </c>
      <c r="Z9" s="5"/>
      <c r="AA9" s="118">
        <f t="shared" si="14"/>
        <v>17.5</v>
      </c>
      <c r="AB9" s="85">
        <f t="shared" si="15"/>
        <v>26.25</v>
      </c>
      <c r="AC9" s="119">
        <f t="shared" si="16"/>
        <v>36</v>
      </c>
    </row>
    <row r="10" spans="1:29" ht="14.25">
      <c r="A10" s="504"/>
      <c r="B10" s="448">
        <v>4</v>
      </c>
      <c r="C10" s="449">
        <v>312</v>
      </c>
      <c r="D10" s="450" t="str">
        <f t="shared" si="0"/>
        <v>はやとり</v>
      </c>
      <c r="E10" s="451">
        <f t="shared" si="1"/>
        <v>8.31</v>
      </c>
      <c r="F10" s="452" t="s">
        <v>344</v>
      </c>
      <c r="G10" s="453"/>
      <c r="H10" s="449" t="str">
        <f t="shared" si="2"/>
        <v/>
      </c>
      <c r="I10" s="454">
        <f t="shared" si="3"/>
        <v>964.4</v>
      </c>
      <c r="J10" s="451"/>
      <c r="K10" s="455" t="str">
        <f t="shared" si="4"/>
        <v/>
      </c>
      <c r="L10" s="453" t="str">
        <f t="shared" si="5"/>
        <v/>
      </c>
      <c r="M10" s="456" t="str">
        <f t="shared" si="6"/>
        <v/>
      </c>
      <c r="N10" s="457" t="str">
        <f t="shared" si="7"/>
        <v/>
      </c>
      <c r="O10" s="458">
        <v>1</v>
      </c>
      <c r="P10" s="459"/>
      <c r="Q10" s="460"/>
      <c r="R10" s="511"/>
      <c r="S10" s="506"/>
      <c r="T10" s="379">
        <f t="shared" si="8"/>
        <v>8.31</v>
      </c>
      <c r="U10" s="380">
        <f t="shared" si="9"/>
        <v>8.2200000000000006</v>
      </c>
      <c r="V10" s="381">
        <f t="shared" si="10"/>
        <v>8.1300000000000008</v>
      </c>
      <c r="W10" s="113">
        <f t="shared" si="11"/>
        <v>964.4</v>
      </c>
      <c r="X10" s="49">
        <f t="shared" si="12"/>
        <v>600.29999999999995</v>
      </c>
      <c r="Y10" s="114">
        <f t="shared" si="13"/>
        <v>534</v>
      </c>
      <c r="Z10" s="5"/>
      <c r="AA10" s="118">
        <f t="shared" si="14"/>
        <v>16.25</v>
      </c>
      <c r="AB10" s="85">
        <f t="shared" si="15"/>
        <v>24.375</v>
      </c>
      <c r="AC10" s="119">
        <f t="shared" si="16"/>
        <v>34</v>
      </c>
    </row>
    <row r="11" spans="1:29" ht="14.25">
      <c r="A11" s="504"/>
      <c r="B11" s="461">
        <v>5</v>
      </c>
      <c r="C11" s="462">
        <v>2212</v>
      </c>
      <c r="D11" s="463" t="str">
        <f t="shared" si="0"/>
        <v>衣笠</v>
      </c>
      <c r="E11" s="464">
        <f t="shared" si="1"/>
        <v>8.8000000000000007</v>
      </c>
      <c r="F11" s="465" t="s">
        <v>344</v>
      </c>
      <c r="G11" s="466"/>
      <c r="H11" s="467" t="str">
        <f t="shared" si="2"/>
        <v/>
      </c>
      <c r="I11" s="468">
        <f t="shared" si="3"/>
        <v>945.7</v>
      </c>
      <c r="J11" s="469"/>
      <c r="K11" s="470" t="str">
        <f t="shared" si="4"/>
        <v/>
      </c>
      <c r="L11" s="471" t="str">
        <f t="shared" si="5"/>
        <v/>
      </c>
      <c r="M11" s="472" t="str">
        <f t="shared" si="6"/>
        <v/>
      </c>
      <c r="N11" s="473" t="str">
        <f t="shared" si="7"/>
        <v/>
      </c>
      <c r="O11" s="474">
        <v>1</v>
      </c>
      <c r="P11" s="475"/>
      <c r="Q11" s="476"/>
      <c r="R11" s="511"/>
      <c r="S11" s="506"/>
      <c r="T11" s="379">
        <f t="shared" si="8"/>
        <v>8.8000000000000007</v>
      </c>
      <c r="U11" s="380">
        <f t="shared" si="9"/>
        <v>8.9</v>
      </c>
      <c r="V11" s="381">
        <f t="shared" si="10"/>
        <v>9.0399999999999991</v>
      </c>
      <c r="W11" s="113">
        <f t="shared" si="11"/>
        <v>945.7</v>
      </c>
      <c r="X11" s="49">
        <f t="shared" si="12"/>
        <v>584</v>
      </c>
      <c r="Y11" s="114">
        <f t="shared" si="13"/>
        <v>511.4</v>
      </c>
      <c r="Z11" s="5"/>
      <c r="AA11" s="118">
        <f t="shared" si="14"/>
        <v>15</v>
      </c>
      <c r="AB11" s="85">
        <f t="shared" si="15"/>
        <v>22.5</v>
      </c>
      <c r="AC11" s="119">
        <f t="shared" si="16"/>
        <v>32</v>
      </c>
    </row>
    <row r="12" spans="1:29" ht="14.25">
      <c r="A12" s="504"/>
      <c r="B12" s="435">
        <v>6</v>
      </c>
      <c r="C12" s="436">
        <v>3387</v>
      </c>
      <c r="D12" s="437" t="str">
        <f t="shared" si="0"/>
        <v>BASIC</v>
      </c>
      <c r="E12" s="438">
        <f t="shared" si="1"/>
        <v>9.0299999999999994</v>
      </c>
      <c r="F12" s="439" t="s">
        <v>344</v>
      </c>
      <c r="G12" s="440"/>
      <c r="H12" s="436" t="str">
        <f t="shared" si="2"/>
        <v/>
      </c>
      <c r="I12" s="441">
        <f t="shared" si="3"/>
        <v>937.5</v>
      </c>
      <c r="J12" s="438"/>
      <c r="K12" s="442" t="str">
        <f t="shared" si="4"/>
        <v/>
      </c>
      <c r="L12" s="440" t="str">
        <f t="shared" si="5"/>
        <v/>
      </c>
      <c r="M12" s="443" t="str">
        <f t="shared" si="6"/>
        <v/>
      </c>
      <c r="N12" s="444" t="str">
        <f t="shared" si="7"/>
        <v/>
      </c>
      <c r="O12" s="445">
        <v>1</v>
      </c>
      <c r="P12" s="446"/>
      <c r="Q12" s="447"/>
      <c r="R12" s="511"/>
      <c r="S12" s="506"/>
      <c r="T12" s="379">
        <f t="shared" si="8"/>
        <v>9.0299999999999994</v>
      </c>
      <c r="U12" s="380">
        <f t="shared" si="9"/>
        <v>8.51</v>
      </c>
      <c r="V12" s="381">
        <f t="shared" si="10"/>
        <v>8.2899999999999991</v>
      </c>
      <c r="W12" s="113">
        <f t="shared" si="11"/>
        <v>937.5</v>
      </c>
      <c r="X12" s="49">
        <f t="shared" si="12"/>
        <v>593.29999999999995</v>
      </c>
      <c r="Y12" s="114">
        <f t="shared" si="13"/>
        <v>529.79999999999995</v>
      </c>
      <c r="Z12" s="5"/>
      <c r="AA12" s="118">
        <f t="shared" si="14"/>
        <v>13.75</v>
      </c>
      <c r="AB12" s="85">
        <f t="shared" si="15"/>
        <v>20.625</v>
      </c>
      <c r="AC12" s="119">
        <f t="shared" si="16"/>
        <v>30</v>
      </c>
    </row>
    <row r="13" spans="1:29" ht="14.25">
      <c r="A13" s="504"/>
      <c r="B13" s="448">
        <v>7</v>
      </c>
      <c r="C13" s="477">
        <v>150</v>
      </c>
      <c r="D13" s="450" t="str">
        <f t="shared" si="0"/>
        <v>SHARK X</v>
      </c>
      <c r="E13" s="451">
        <f t="shared" si="1"/>
        <v>9.06</v>
      </c>
      <c r="F13" s="452" t="s">
        <v>344</v>
      </c>
      <c r="G13" s="453"/>
      <c r="H13" s="449" t="str">
        <f t="shared" si="2"/>
        <v/>
      </c>
      <c r="I13" s="454">
        <f t="shared" si="3"/>
        <v>936.4</v>
      </c>
      <c r="J13" s="451"/>
      <c r="K13" s="455" t="str">
        <f t="shared" si="4"/>
        <v/>
      </c>
      <c r="L13" s="453" t="str">
        <f t="shared" si="5"/>
        <v/>
      </c>
      <c r="M13" s="456" t="str">
        <f t="shared" si="6"/>
        <v/>
      </c>
      <c r="N13" s="457" t="str">
        <f t="shared" si="7"/>
        <v/>
      </c>
      <c r="O13" s="458">
        <v>1</v>
      </c>
      <c r="P13" s="459"/>
      <c r="Q13" s="460"/>
      <c r="R13" s="511"/>
      <c r="S13" s="506"/>
      <c r="T13" s="379">
        <f t="shared" si="8"/>
        <v>9.06</v>
      </c>
      <c r="U13" s="380">
        <f t="shared" si="9"/>
        <v>8.56</v>
      </c>
      <c r="V13" s="381">
        <f t="shared" si="10"/>
        <v>8.43</v>
      </c>
      <c r="W13" s="113">
        <f t="shared" si="11"/>
        <v>936.4</v>
      </c>
      <c r="X13" s="49">
        <f t="shared" si="12"/>
        <v>591.79999999999995</v>
      </c>
      <c r="Y13" s="114">
        <f t="shared" si="13"/>
        <v>526.20000000000005</v>
      </c>
      <c r="Z13" s="5"/>
      <c r="AA13" s="118">
        <f t="shared" si="14"/>
        <v>12.5</v>
      </c>
      <c r="AB13" s="85">
        <f t="shared" si="15"/>
        <v>18.75</v>
      </c>
      <c r="AC13" s="119">
        <f t="shared" si="16"/>
        <v>28</v>
      </c>
    </row>
    <row r="14" spans="1:29" ht="14.25">
      <c r="A14" s="504"/>
      <c r="B14" s="448">
        <v>8</v>
      </c>
      <c r="C14" s="449">
        <v>199</v>
      </c>
      <c r="D14" s="450" t="str">
        <f t="shared" si="0"/>
        <v>サ－モン4</v>
      </c>
      <c r="E14" s="451">
        <f t="shared" si="1"/>
        <v>9.24</v>
      </c>
      <c r="F14" s="452" t="s">
        <v>353</v>
      </c>
      <c r="G14" s="453"/>
      <c r="H14" s="449" t="str">
        <f t="shared" si="2"/>
        <v/>
      </c>
      <c r="I14" s="454">
        <f t="shared" si="3"/>
        <v>930.3</v>
      </c>
      <c r="J14" s="451"/>
      <c r="K14" s="455" t="str">
        <f t="shared" si="4"/>
        <v/>
      </c>
      <c r="L14" s="453" t="str">
        <f t="shared" si="5"/>
        <v/>
      </c>
      <c r="M14" s="456" t="str">
        <f t="shared" si="6"/>
        <v/>
      </c>
      <c r="N14" s="457" t="str">
        <f t="shared" si="7"/>
        <v/>
      </c>
      <c r="O14" s="458">
        <v>1</v>
      </c>
      <c r="P14" s="459"/>
      <c r="Q14" s="460"/>
      <c r="R14" s="511"/>
      <c r="S14" s="506"/>
      <c r="T14" s="379">
        <f t="shared" si="8"/>
        <v>9.24</v>
      </c>
      <c r="U14" s="380">
        <f t="shared" si="9"/>
        <v>9.15</v>
      </c>
      <c r="V14" s="381">
        <f t="shared" si="10"/>
        <v>9.1</v>
      </c>
      <c r="W14" s="113">
        <f t="shared" si="11"/>
        <v>930.3</v>
      </c>
      <c r="X14" s="49">
        <f t="shared" si="12"/>
        <v>578.20000000000005</v>
      </c>
      <c r="Y14" s="114">
        <f t="shared" si="13"/>
        <v>509.9</v>
      </c>
      <c r="Z14" s="5"/>
      <c r="AA14" s="118">
        <f t="shared" si="14"/>
        <v>11.25</v>
      </c>
      <c r="AB14" s="85">
        <f t="shared" si="15"/>
        <v>16.875</v>
      </c>
      <c r="AC14" s="119">
        <f t="shared" si="16"/>
        <v>26</v>
      </c>
    </row>
    <row r="15" spans="1:29" ht="14.25">
      <c r="A15" s="504"/>
      <c r="B15" s="448">
        <v>9</v>
      </c>
      <c r="C15" s="449">
        <v>1733</v>
      </c>
      <c r="D15" s="450" t="str">
        <f t="shared" si="0"/>
        <v>ケロニア</v>
      </c>
      <c r="E15" s="451">
        <f t="shared" si="1"/>
        <v>9.67</v>
      </c>
      <c r="F15" s="452" t="s">
        <v>344</v>
      </c>
      <c r="G15" s="453"/>
      <c r="H15" s="449" t="str">
        <f t="shared" si="2"/>
        <v/>
      </c>
      <c r="I15" s="454">
        <f t="shared" si="3"/>
        <v>915.7</v>
      </c>
      <c r="J15" s="451"/>
      <c r="K15" s="455" t="str">
        <f t="shared" si="4"/>
        <v/>
      </c>
      <c r="L15" s="453" t="str">
        <f t="shared" si="5"/>
        <v/>
      </c>
      <c r="M15" s="456" t="str">
        <f t="shared" si="6"/>
        <v/>
      </c>
      <c r="N15" s="457" t="str">
        <f t="shared" si="7"/>
        <v/>
      </c>
      <c r="O15" s="458">
        <v>1</v>
      </c>
      <c r="P15" s="459"/>
      <c r="Q15" s="460"/>
      <c r="R15" s="511"/>
      <c r="S15" s="506"/>
      <c r="T15" s="379">
        <f t="shared" si="8"/>
        <v>9.67</v>
      </c>
      <c r="U15" s="380">
        <f t="shared" si="9"/>
        <v>9.44</v>
      </c>
      <c r="V15" s="381">
        <f t="shared" si="10"/>
        <v>9.35</v>
      </c>
      <c r="W15" s="113">
        <f t="shared" si="11"/>
        <v>915.7</v>
      </c>
      <c r="X15" s="49">
        <f t="shared" si="12"/>
        <v>572.1</v>
      </c>
      <c r="Y15" s="114">
        <f t="shared" si="13"/>
        <v>504.3</v>
      </c>
      <c r="Z15" s="5"/>
      <c r="AA15" s="118">
        <f t="shared" si="14"/>
        <v>10</v>
      </c>
      <c r="AB15" s="85">
        <f t="shared" si="15"/>
        <v>15</v>
      </c>
      <c r="AC15" s="119">
        <f t="shared" si="16"/>
        <v>24</v>
      </c>
    </row>
    <row r="16" spans="1:29" ht="14.25">
      <c r="A16" s="504"/>
      <c r="B16" s="461">
        <v>10</v>
      </c>
      <c r="C16" s="462">
        <v>6735</v>
      </c>
      <c r="D16" s="463" t="str">
        <f t="shared" si="0"/>
        <v>VEGA</v>
      </c>
      <c r="E16" s="464">
        <f t="shared" si="1"/>
        <v>9.77</v>
      </c>
      <c r="F16" s="465" t="s">
        <v>344</v>
      </c>
      <c r="G16" s="466"/>
      <c r="H16" s="462" t="str">
        <f t="shared" si="2"/>
        <v/>
      </c>
      <c r="I16" s="478">
        <f t="shared" si="3"/>
        <v>912.7</v>
      </c>
      <c r="J16" s="479"/>
      <c r="K16" s="480" t="str">
        <f t="shared" si="4"/>
        <v/>
      </c>
      <c r="L16" s="466" t="str">
        <f t="shared" si="5"/>
        <v/>
      </c>
      <c r="M16" s="481" t="str">
        <f t="shared" si="6"/>
        <v/>
      </c>
      <c r="N16" s="482" t="str">
        <f t="shared" si="7"/>
        <v/>
      </c>
      <c r="O16" s="483">
        <v>1</v>
      </c>
      <c r="P16" s="475"/>
      <c r="Q16" s="476"/>
      <c r="R16" s="511"/>
      <c r="S16" s="506"/>
      <c r="T16" s="379">
        <f t="shared" si="8"/>
        <v>9.77</v>
      </c>
      <c r="U16" s="380">
        <f t="shared" si="9"/>
        <v>8.94</v>
      </c>
      <c r="V16" s="381">
        <f t="shared" si="10"/>
        <v>8.48</v>
      </c>
      <c r="W16" s="113">
        <f t="shared" si="11"/>
        <v>912.7</v>
      </c>
      <c r="X16" s="49">
        <f t="shared" si="12"/>
        <v>583</v>
      </c>
      <c r="Y16" s="114">
        <f t="shared" si="13"/>
        <v>524.79999999999995</v>
      </c>
      <c r="Z16" s="5"/>
      <c r="AA16" s="118">
        <f t="shared" si="14"/>
        <v>8.75</v>
      </c>
      <c r="AB16" s="85">
        <f t="shared" si="15"/>
        <v>13.125</v>
      </c>
      <c r="AC16" s="119">
        <f t="shared" si="16"/>
        <v>22</v>
      </c>
    </row>
    <row r="17" spans="1:29" ht="14.25">
      <c r="A17" s="504"/>
      <c r="B17" s="435">
        <v>11</v>
      </c>
      <c r="C17" s="436">
        <v>321</v>
      </c>
      <c r="D17" s="437" t="str">
        <f t="shared" si="0"/>
        <v>かまくら</v>
      </c>
      <c r="E17" s="438">
        <f t="shared" si="1"/>
        <v>10.06</v>
      </c>
      <c r="F17" s="439" t="s">
        <v>344</v>
      </c>
      <c r="G17" s="440"/>
      <c r="H17" s="484" t="str">
        <f t="shared" si="2"/>
        <v/>
      </c>
      <c r="I17" s="485">
        <f t="shared" si="3"/>
        <v>903.7</v>
      </c>
      <c r="J17" s="486"/>
      <c r="K17" s="487" t="str">
        <f t="shared" si="4"/>
        <v/>
      </c>
      <c r="L17" s="488" t="str">
        <f t="shared" si="5"/>
        <v/>
      </c>
      <c r="M17" s="489" t="str">
        <f t="shared" si="6"/>
        <v/>
      </c>
      <c r="N17" s="490" t="str">
        <f t="shared" si="7"/>
        <v/>
      </c>
      <c r="O17" s="491">
        <v>1</v>
      </c>
      <c r="P17" s="446"/>
      <c r="Q17" s="447"/>
      <c r="R17" s="511"/>
      <c r="S17" s="506"/>
      <c r="T17" s="379">
        <f t="shared" si="8"/>
        <v>10.06</v>
      </c>
      <c r="U17" s="380">
        <f t="shared" si="9"/>
        <v>9.4499999999999993</v>
      </c>
      <c r="V17" s="381">
        <f t="shared" si="10"/>
        <v>9.44</v>
      </c>
      <c r="W17" s="113">
        <f t="shared" si="11"/>
        <v>903.7</v>
      </c>
      <c r="X17" s="49">
        <f t="shared" si="12"/>
        <v>571.9</v>
      </c>
      <c r="Y17" s="114">
        <f t="shared" si="13"/>
        <v>502.2</v>
      </c>
      <c r="Z17" s="5"/>
      <c r="AA17" s="118">
        <f t="shared" si="14"/>
        <v>7.5</v>
      </c>
      <c r="AB17" s="85">
        <f t="shared" si="15"/>
        <v>11.25</v>
      </c>
      <c r="AC17" s="119">
        <f t="shared" si="16"/>
        <v>20</v>
      </c>
    </row>
    <row r="18" spans="1:29" ht="14.25">
      <c r="A18" s="504"/>
      <c r="B18" s="448">
        <v>12</v>
      </c>
      <c r="C18" s="449">
        <v>5752</v>
      </c>
      <c r="D18" s="450" t="str">
        <f t="shared" si="0"/>
        <v>アルファ</v>
      </c>
      <c r="E18" s="451">
        <f t="shared" si="1"/>
        <v>10.72</v>
      </c>
      <c r="F18" s="452" t="s">
        <v>344</v>
      </c>
      <c r="G18" s="453"/>
      <c r="H18" s="449" t="str">
        <f t="shared" si="2"/>
        <v/>
      </c>
      <c r="I18" s="454">
        <f t="shared" si="3"/>
        <v>884.3</v>
      </c>
      <c r="J18" s="451"/>
      <c r="K18" s="455" t="str">
        <f t="shared" si="4"/>
        <v/>
      </c>
      <c r="L18" s="453" t="str">
        <f t="shared" si="5"/>
        <v/>
      </c>
      <c r="M18" s="456" t="str">
        <f t="shared" si="6"/>
        <v/>
      </c>
      <c r="N18" s="457" t="str">
        <f t="shared" si="7"/>
        <v/>
      </c>
      <c r="O18" s="458">
        <v>1</v>
      </c>
      <c r="P18" s="459"/>
      <c r="Q18" s="460"/>
      <c r="R18" s="511"/>
      <c r="S18" s="506"/>
      <c r="T18" s="379">
        <f t="shared" si="8"/>
        <v>10.72</v>
      </c>
      <c r="U18" s="380">
        <f t="shared" si="9"/>
        <v>10.18</v>
      </c>
      <c r="V18" s="381">
        <f t="shared" si="10"/>
        <v>9.92</v>
      </c>
      <c r="W18" s="113">
        <f t="shared" si="11"/>
        <v>884.3</v>
      </c>
      <c r="X18" s="49">
        <f t="shared" si="12"/>
        <v>557</v>
      </c>
      <c r="Y18" s="114">
        <f t="shared" si="13"/>
        <v>492.1</v>
      </c>
      <c r="Z18" s="5"/>
      <c r="AA18" s="118">
        <f t="shared" si="14"/>
        <v>6.25</v>
      </c>
      <c r="AB18" s="85">
        <f t="shared" si="15"/>
        <v>9.375</v>
      </c>
      <c r="AC18" s="119">
        <f t="shared" si="16"/>
        <v>18</v>
      </c>
    </row>
    <row r="19" spans="1:29" ht="14.25">
      <c r="A19" s="504"/>
      <c r="B19" s="448">
        <v>13</v>
      </c>
      <c r="C19" s="449">
        <v>4469</v>
      </c>
      <c r="D19" s="450" t="str">
        <f t="shared" si="0"/>
        <v>未央</v>
      </c>
      <c r="E19" s="451">
        <f t="shared" si="1"/>
        <v>6.54</v>
      </c>
      <c r="F19" s="452" t="s">
        <v>352</v>
      </c>
      <c r="G19" s="453"/>
      <c r="H19" s="449" t="str">
        <f t="shared" si="2"/>
        <v/>
      </c>
      <c r="I19" s="454">
        <f t="shared" si="3"/>
        <v>1046.0999999999999</v>
      </c>
      <c r="J19" s="451"/>
      <c r="K19" s="455" t="str">
        <f t="shared" si="4"/>
        <v/>
      </c>
      <c r="L19" s="453" t="str">
        <f t="shared" si="5"/>
        <v/>
      </c>
      <c r="M19" s="456" t="str">
        <f t="shared" si="6"/>
        <v/>
      </c>
      <c r="N19" s="457" t="str">
        <f t="shared" si="7"/>
        <v/>
      </c>
      <c r="O19" s="458">
        <v>1</v>
      </c>
      <c r="P19" s="459"/>
      <c r="Q19" s="460"/>
      <c r="R19" s="511"/>
      <c r="S19" s="506"/>
      <c r="T19" s="379">
        <f t="shared" si="8"/>
        <v>6.54</v>
      </c>
      <c r="U19" s="380">
        <f t="shared" si="9"/>
        <v>6.6</v>
      </c>
      <c r="V19" s="381">
        <f t="shared" si="10"/>
        <v>6.69</v>
      </c>
      <c r="W19" s="113">
        <f t="shared" si="11"/>
        <v>1046.0999999999999</v>
      </c>
      <c r="X19" s="49">
        <f t="shared" si="12"/>
        <v>648.5</v>
      </c>
      <c r="Y19" s="114">
        <f t="shared" si="13"/>
        <v>578.4</v>
      </c>
      <c r="Z19" s="5"/>
      <c r="AA19" s="118">
        <f t="shared" si="14"/>
        <v>5</v>
      </c>
      <c r="AB19" s="85">
        <f t="shared" si="15"/>
        <v>7.5</v>
      </c>
      <c r="AC19" s="119">
        <f t="shared" si="16"/>
        <v>16</v>
      </c>
    </row>
    <row r="20" spans="1:29" ht="14.25">
      <c r="A20" s="504"/>
      <c r="B20" s="448">
        <v>14</v>
      </c>
      <c r="C20" s="449">
        <v>162</v>
      </c>
      <c r="D20" s="450" t="str">
        <f t="shared" si="0"/>
        <v>ﾌｪﾆｯｸｽ</v>
      </c>
      <c r="E20" s="451">
        <f t="shared" si="1"/>
        <v>6.96</v>
      </c>
      <c r="F20" s="452" t="s">
        <v>352</v>
      </c>
      <c r="G20" s="453"/>
      <c r="H20" s="449" t="str">
        <f t="shared" si="2"/>
        <v/>
      </c>
      <c r="I20" s="454">
        <f t="shared" si="3"/>
        <v>1024.3</v>
      </c>
      <c r="J20" s="451"/>
      <c r="K20" s="455" t="str">
        <f t="shared" si="4"/>
        <v/>
      </c>
      <c r="L20" s="453" t="str">
        <f t="shared" si="5"/>
        <v/>
      </c>
      <c r="M20" s="456" t="str">
        <f t="shared" si="6"/>
        <v/>
      </c>
      <c r="N20" s="457" t="str">
        <f t="shared" si="7"/>
        <v/>
      </c>
      <c r="O20" s="458">
        <v>1</v>
      </c>
      <c r="P20" s="459"/>
      <c r="Q20" s="460"/>
      <c r="R20" s="511"/>
      <c r="S20" s="506"/>
      <c r="T20" s="379">
        <f t="shared" si="8"/>
        <v>6.96</v>
      </c>
      <c r="U20" s="380">
        <f t="shared" si="9"/>
        <v>6.84</v>
      </c>
      <c r="V20" s="381">
        <f t="shared" si="10"/>
        <v>6.95</v>
      </c>
      <c r="W20" s="113">
        <f t="shared" si="11"/>
        <v>1024.3</v>
      </c>
      <c r="X20" s="49">
        <f t="shared" si="12"/>
        <v>640.4</v>
      </c>
      <c r="Y20" s="114">
        <f t="shared" si="13"/>
        <v>569.4</v>
      </c>
      <c r="Z20" s="5"/>
      <c r="AA20" s="118">
        <f t="shared" si="14"/>
        <v>3.75</v>
      </c>
      <c r="AB20" s="85">
        <f t="shared" si="15"/>
        <v>5.625</v>
      </c>
      <c r="AC20" s="119">
        <f t="shared" si="16"/>
        <v>14</v>
      </c>
    </row>
    <row r="21" spans="1:29" ht="14.25">
      <c r="A21" s="504"/>
      <c r="B21" s="461">
        <v>15</v>
      </c>
      <c r="C21" s="462">
        <v>1611</v>
      </c>
      <c r="D21" s="450" t="str">
        <f t="shared" si="0"/>
        <v>ﾈﾌﾟﾁｭｰﾝXⅡ</v>
      </c>
      <c r="E21" s="464">
        <f t="shared" si="1"/>
        <v>8.2100000000000009</v>
      </c>
      <c r="F21" s="465" t="s">
        <v>352</v>
      </c>
      <c r="G21" s="466"/>
      <c r="H21" s="462" t="str">
        <f t="shared" si="2"/>
        <v/>
      </c>
      <c r="I21" s="478">
        <f t="shared" si="3"/>
        <v>968.4</v>
      </c>
      <c r="J21" s="464"/>
      <c r="K21" s="480" t="str">
        <f t="shared" si="4"/>
        <v/>
      </c>
      <c r="L21" s="466" t="str">
        <f t="shared" si="5"/>
        <v/>
      </c>
      <c r="M21" s="481" t="str">
        <f t="shared" si="6"/>
        <v/>
      </c>
      <c r="N21" s="482" t="str">
        <f t="shared" si="7"/>
        <v/>
      </c>
      <c r="O21" s="483">
        <v>1</v>
      </c>
      <c r="P21" s="475"/>
      <c r="Q21" s="476"/>
      <c r="R21" s="511"/>
      <c r="S21" s="506"/>
      <c r="T21" s="379">
        <f t="shared" si="8"/>
        <v>8.2100000000000009</v>
      </c>
      <c r="U21" s="380">
        <f t="shared" si="9"/>
        <v>8.15</v>
      </c>
      <c r="V21" s="381">
        <f t="shared" si="10"/>
        <v>7.98</v>
      </c>
      <c r="W21" s="113">
        <f t="shared" si="11"/>
        <v>968.4</v>
      </c>
      <c r="X21" s="49">
        <f t="shared" si="12"/>
        <v>602.20000000000005</v>
      </c>
      <c r="Y21" s="114">
        <f t="shared" si="13"/>
        <v>538.1</v>
      </c>
      <c r="Z21" s="5"/>
      <c r="AA21" s="118">
        <f t="shared" si="14"/>
        <v>2.5</v>
      </c>
      <c r="AB21" s="85">
        <f t="shared" si="15"/>
        <v>3.75</v>
      </c>
      <c r="AC21" s="119">
        <f t="shared" si="16"/>
        <v>12</v>
      </c>
    </row>
    <row r="22" spans="1:29" ht="14.25">
      <c r="A22" s="504"/>
      <c r="B22" s="492">
        <v>16</v>
      </c>
      <c r="C22" s="484">
        <v>346</v>
      </c>
      <c r="D22" s="437" t="str">
        <f t="shared" si="0"/>
        <v>飛車角</v>
      </c>
      <c r="E22" s="438">
        <f t="shared" si="1"/>
        <v>8.61</v>
      </c>
      <c r="F22" s="439" t="s">
        <v>352</v>
      </c>
      <c r="G22" s="488"/>
      <c r="H22" s="484" t="str">
        <f t="shared" si="2"/>
        <v/>
      </c>
      <c r="I22" s="485">
        <f t="shared" si="3"/>
        <v>952.6</v>
      </c>
      <c r="J22" s="486"/>
      <c r="K22" s="487" t="str">
        <f t="shared" si="4"/>
        <v/>
      </c>
      <c r="L22" s="488" t="str">
        <f t="shared" si="5"/>
        <v/>
      </c>
      <c r="M22" s="489" t="str">
        <f t="shared" si="6"/>
        <v/>
      </c>
      <c r="N22" s="490" t="str">
        <f t="shared" si="7"/>
        <v/>
      </c>
      <c r="O22" s="491">
        <v>1</v>
      </c>
      <c r="P22" s="459"/>
      <c r="Q22" s="493"/>
      <c r="R22" s="511"/>
      <c r="S22" s="506"/>
      <c r="T22" s="379">
        <f t="shared" si="8"/>
        <v>8.61</v>
      </c>
      <c r="U22" s="380">
        <f t="shared" si="9"/>
        <v>8.58</v>
      </c>
      <c r="V22" s="381">
        <f t="shared" si="10"/>
        <v>8.68</v>
      </c>
      <c r="W22" s="113">
        <f t="shared" si="11"/>
        <v>952.6</v>
      </c>
      <c r="X22" s="49">
        <f t="shared" si="12"/>
        <v>591.5</v>
      </c>
      <c r="Y22" s="114">
        <f t="shared" si="13"/>
        <v>519.79999999999995</v>
      </c>
      <c r="Z22" s="5"/>
      <c r="AA22" s="118">
        <f t="shared" si="14"/>
        <v>1.25</v>
      </c>
      <c r="AB22" s="85">
        <f t="shared" si="15"/>
        <v>1.875</v>
      </c>
      <c r="AC22" s="119">
        <f t="shared" si="16"/>
        <v>10</v>
      </c>
    </row>
    <row r="23" spans="1:29" ht="14.25">
      <c r="A23" s="504"/>
      <c r="B23" s="448"/>
      <c r="C23" s="449"/>
      <c r="D23" s="450" t="str">
        <f t="shared" ref="D23:D25" si="17">IF(ISBLANK(C23),"",VLOOKUP(C23,各艇データ,2,FALSE))</f>
        <v/>
      </c>
      <c r="E23" s="451" t="str">
        <f t="shared" ref="E23" si="18">IF($I$6="Ⅰ",T23,IF($I$6="Ⅱ",U23,IF($I$6="Ⅲ",V23,"")))</f>
        <v/>
      </c>
      <c r="F23" s="452"/>
      <c r="G23" s="453"/>
      <c r="H23" s="449" t="str">
        <f t="shared" ref="H23:H27" si="19">IFERROR(IF(G23-$Q$2&lt;=0,"",(G23-$Q$2)*86400),"")</f>
        <v/>
      </c>
      <c r="I23" s="454" t="str">
        <f t="shared" ref="I23:I25" si="20">IF($I$6="Ⅰ",W23,IF($I$6="Ⅱ",X23,IF($I$6="Ⅲ",Y23,"")))</f>
        <v/>
      </c>
      <c r="J23" s="451"/>
      <c r="K23" s="455" t="str">
        <f t="shared" si="4"/>
        <v/>
      </c>
      <c r="L23" s="453" t="str">
        <f t="shared" si="5"/>
        <v/>
      </c>
      <c r="M23" s="456" t="str">
        <f t="shared" si="6"/>
        <v/>
      </c>
      <c r="N23" s="457" t="str">
        <f t="shared" si="7"/>
        <v/>
      </c>
      <c r="O23" s="458"/>
      <c r="P23" s="494"/>
      <c r="Q23" s="460"/>
      <c r="R23" s="511"/>
      <c r="S23" s="506"/>
      <c r="T23" s="379" t="str">
        <f t="shared" si="8"/>
        <v/>
      </c>
      <c r="U23" s="380" t="str">
        <f t="shared" si="9"/>
        <v/>
      </c>
      <c r="V23" s="381" t="str">
        <f t="shared" si="10"/>
        <v/>
      </c>
      <c r="W23" s="113" t="str">
        <f t="shared" si="11"/>
        <v/>
      </c>
      <c r="X23" s="49" t="str">
        <f t="shared" si="12"/>
        <v/>
      </c>
      <c r="Y23" s="114" t="str">
        <f t="shared" si="13"/>
        <v/>
      </c>
      <c r="Z23" s="5"/>
      <c r="AA23" s="118" t="str">
        <f t="shared" si="14"/>
        <v/>
      </c>
      <c r="AB23" s="85" t="str">
        <f t="shared" si="15"/>
        <v/>
      </c>
      <c r="AC23" s="119" t="str">
        <f t="shared" si="16"/>
        <v/>
      </c>
    </row>
    <row r="24" spans="1:29" ht="14.25">
      <c r="A24" s="504"/>
      <c r="B24" s="448"/>
      <c r="C24" s="449">
        <v>6766</v>
      </c>
      <c r="D24" s="450" t="str">
        <f t="shared" si="17"/>
        <v>くろしお</v>
      </c>
      <c r="E24" s="451"/>
      <c r="F24" s="452"/>
      <c r="G24" s="453"/>
      <c r="H24" s="449" t="str">
        <f t="shared" si="19"/>
        <v/>
      </c>
      <c r="I24" s="454">
        <f t="shared" si="20"/>
        <v>936.7</v>
      </c>
      <c r="J24" s="451"/>
      <c r="K24" s="455" t="str">
        <f t="shared" si="4"/>
        <v/>
      </c>
      <c r="L24" s="453" t="str">
        <f t="shared" si="5"/>
        <v/>
      </c>
      <c r="M24" s="456" t="str">
        <f t="shared" si="6"/>
        <v/>
      </c>
      <c r="N24" s="457" t="str">
        <f t="shared" si="7"/>
        <v/>
      </c>
      <c r="O24" s="458">
        <v>1</v>
      </c>
      <c r="P24" s="495" t="s">
        <v>346</v>
      </c>
      <c r="Q24" s="460"/>
      <c r="R24" s="511"/>
      <c r="S24" s="506"/>
      <c r="T24" s="379">
        <f t="shared" si="8"/>
        <v>9.0500000000000007</v>
      </c>
      <c r="U24" s="380">
        <f t="shared" si="9"/>
        <v>8.57</v>
      </c>
      <c r="V24" s="381">
        <f t="shared" si="10"/>
        <v>8.58</v>
      </c>
      <c r="W24" s="113">
        <f t="shared" si="11"/>
        <v>936.7</v>
      </c>
      <c r="X24" s="49">
        <f t="shared" si="12"/>
        <v>591.79999999999995</v>
      </c>
      <c r="Y24" s="114">
        <f t="shared" si="13"/>
        <v>522.5</v>
      </c>
      <c r="Z24" s="5"/>
      <c r="AA24" s="118" t="str">
        <f t="shared" si="14"/>
        <v/>
      </c>
      <c r="AB24" s="85" t="str">
        <f t="shared" si="15"/>
        <v/>
      </c>
      <c r="AC24" s="119" t="str">
        <f t="shared" si="16"/>
        <v/>
      </c>
    </row>
    <row r="25" spans="1:29" ht="14.25">
      <c r="A25" s="504"/>
      <c r="B25" s="448"/>
      <c r="C25" s="449"/>
      <c r="D25" s="450" t="str">
        <f t="shared" si="17"/>
        <v/>
      </c>
      <c r="E25" s="451"/>
      <c r="F25" s="452"/>
      <c r="G25" s="453"/>
      <c r="H25" s="449" t="str">
        <f t="shared" si="19"/>
        <v/>
      </c>
      <c r="I25" s="454" t="str">
        <f t="shared" si="20"/>
        <v/>
      </c>
      <c r="J25" s="451"/>
      <c r="K25" s="455" t="str">
        <f t="shared" si="4"/>
        <v/>
      </c>
      <c r="L25" s="453" t="str">
        <f t="shared" si="5"/>
        <v/>
      </c>
      <c r="M25" s="456" t="str">
        <f t="shared" si="6"/>
        <v/>
      </c>
      <c r="N25" s="457" t="str">
        <f t="shared" si="7"/>
        <v/>
      </c>
      <c r="O25" s="458"/>
      <c r="P25" s="495"/>
      <c r="Q25" s="460"/>
      <c r="R25" s="511"/>
      <c r="S25" s="506"/>
      <c r="T25" s="379" t="str">
        <f t="shared" si="8"/>
        <v/>
      </c>
      <c r="U25" s="380" t="str">
        <f t="shared" si="9"/>
        <v/>
      </c>
      <c r="V25" s="381" t="str">
        <f t="shared" si="10"/>
        <v/>
      </c>
      <c r="W25" s="113" t="str">
        <f t="shared" si="11"/>
        <v/>
      </c>
      <c r="X25" s="49" t="str">
        <f t="shared" si="12"/>
        <v/>
      </c>
      <c r="Y25" s="114" t="str">
        <f t="shared" si="13"/>
        <v/>
      </c>
      <c r="Z25" s="5"/>
      <c r="AA25" s="118" t="str">
        <f t="shared" si="14"/>
        <v/>
      </c>
      <c r="AB25" s="85" t="str">
        <f t="shared" si="15"/>
        <v/>
      </c>
      <c r="AC25" s="119" t="str">
        <f t="shared" si="16"/>
        <v/>
      </c>
    </row>
    <row r="26" spans="1:29" ht="14.25">
      <c r="A26" s="504"/>
      <c r="B26" s="461"/>
      <c r="C26" s="462"/>
      <c r="D26" s="463" t="str">
        <f t="shared" ref="D26:D31" si="21">IF(ISBLANK(C26),"",VLOOKUP(C26,各艇データ,2,FALSE))</f>
        <v/>
      </c>
      <c r="E26" s="464"/>
      <c r="F26" s="465"/>
      <c r="G26" s="466"/>
      <c r="H26" s="462" t="str">
        <f t="shared" si="19"/>
        <v/>
      </c>
      <c r="I26" s="478"/>
      <c r="J26" s="464"/>
      <c r="K26" s="480" t="str">
        <f t="shared" si="4"/>
        <v/>
      </c>
      <c r="L26" s="466" t="str">
        <f t="shared" si="5"/>
        <v/>
      </c>
      <c r="M26" s="481" t="str">
        <f t="shared" si="6"/>
        <v/>
      </c>
      <c r="N26" s="482" t="str">
        <f t="shared" si="7"/>
        <v/>
      </c>
      <c r="O26" s="483"/>
      <c r="P26" s="496"/>
      <c r="Q26" s="476"/>
      <c r="R26" s="511"/>
      <c r="S26" s="506"/>
      <c r="T26" s="379" t="str">
        <f t="shared" si="8"/>
        <v/>
      </c>
      <c r="U26" s="380" t="str">
        <f t="shared" si="9"/>
        <v/>
      </c>
      <c r="V26" s="381" t="str">
        <f t="shared" si="10"/>
        <v/>
      </c>
      <c r="W26" s="113" t="str">
        <f t="shared" si="11"/>
        <v/>
      </c>
      <c r="X26" s="49" t="str">
        <f t="shared" si="12"/>
        <v/>
      </c>
      <c r="Y26" s="114" t="str">
        <f t="shared" si="13"/>
        <v/>
      </c>
      <c r="Z26" s="5"/>
      <c r="AA26" s="118" t="str">
        <f t="shared" si="14"/>
        <v/>
      </c>
      <c r="AB26" s="85" t="str">
        <f t="shared" si="15"/>
        <v/>
      </c>
      <c r="AC26" s="119" t="str">
        <f t="shared" si="16"/>
        <v/>
      </c>
    </row>
    <row r="27" spans="1:29" ht="14.25">
      <c r="A27" s="504"/>
      <c r="B27" s="492"/>
      <c r="C27" s="484"/>
      <c r="D27" s="497" t="str">
        <f t="shared" si="21"/>
        <v/>
      </c>
      <c r="E27" s="486"/>
      <c r="F27" s="498"/>
      <c r="G27" s="488"/>
      <c r="H27" s="484" t="str">
        <f t="shared" si="19"/>
        <v/>
      </c>
      <c r="I27" s="441"/>
      <c r="J27" s="438"/>
      <c r="K27" s="442" t="str">
        <f t="shared" si="4"/>
        <v/>
      </c>
      <c r="L27" s="440" t="str">
        <f t="shared" si="5"/>
        <v/>
      </c>
      <c r="M27" s="443" t="str">
        <f t="shared" si="6"/>
        <v/>
      </c>
      <c r="N27" s="444" t="str">
        <f t="shared" si="7"/>
        <v/>
      </c>
      <c r="O27" s="445"/>
      <c r="P27" s="499"/>
      <c r="Q27" s="493"/>
      <c r="R27" s="511"/>
      <c r="S27" s="506"/>
      <c r="T27" s="379" t="str">
        <f t="shared" si="8"/>
        <v/>
      </c>
      <c r="U27" s="380" t="str">
        <f t="shared" si="9"/>
        <v/>
      </c>
      <c r="V27" s="381" t="str">
        <f t="shared" si="10"/>
        <v/>
      </c>
      <c r="W27" s="113" t="str">
        <f t="shared" si="11"/>
        <v/>
      </c>
      <c r="X27" s="49" t="str">
        <f t="shared" si="12"/>
        <v/>
      </c>
      <c r="Y27" s="114" t="str">
        <f t="shared" si="13"/>
        <v/>
      </c>
      <c r="Z27" s="5"/>
      <c r="AA27" s="118" t="str">
        <f t="shared" si="14"/>
        <v/>
      </c>
      <c r="AB27" s="85" t="str">
        <f t="shared" si="15"/>
        <v/>
      </c>
      <c r="AC27" s="119" t="str">
        <f t="shared" si="16"/>
        <v/>
      </c>
    </row>
    <row r="28" spans="1:29" ht="14.25" customHeight="1">
      <c r="A28" s="504"/>
      <c r="B28" s="448"/>
      <c r="C28" s="449"/>
      <c r="D28" s="450"/>
      <c r="E28" s="451"/>
      <c r="F28" s="452"/>
      <c r="G28" s="453"/>
      <c r="H28" s="449"/>
      <c r="I28" s="454"/>
      <c r="J28" s="451"/>
      <c r="K28" s="455"/>
      <c r="L28" s="453"/>
      <c r="M28" s="456"/>
      <c r="N28" s="457"/>
      <c r="O28" s="458"/>
      <c r="P28" s="500"/>
      <c r="Q28" s="460"/>
      <c r="R28" s="511"/>
      <c r="S28" s="506"/>
      <c r="T28" s="379" t="str">
        <f t="shared" si="8"/>
        <v/>
      </c>
      <c r="U28" s="380" t="str">
        <f t="shared" si="9"/>
        <v/>
      </c>
      <c r="V28" s="381" t="str">
        <f t="shared" si="10"/>
        <v/>
      </c>
      <c r="W28" s="113" t="str">
        <f t="shared" si="11"/>
        <v/>
      </c>
      <c r="X28" s="49" t="str">
        <f t="shared" si="12"/>
        <v/>
      </c>
      <c r="Y28" s="114" t="str">
        <f t="shared" si="13"/>
        <v/>
      </c>
      <c r="Z28" s="5"/>
      <c r="AA28" s="118" t="str">
        <f t="shared" si="14"/>
        <v/>
      </c>
      <c r="AB28" s="85" t="str">
        <f t="shared" si="15"/>
        <v/>
      </c>
      <c r="AC28" s="119" t="str">
        <f t="shared" si="16"/>
        <v/>
      </c>
    </row>
    <row r="29" spans="1:29" ht="14.25">
      <c r="A29" s="504"/>
      <c r="B29" s="448"/>
      <c r="C29" s="449"/>
      <c r="D29" s="450" t="str">
        <f t="shared" si="21"/>
        <v/>
      </c>
      <c r="E29" s="451"/>
      <c r="F29" s="452"/>
      <c r="G29" s="453"/>
      <c r="H29" s="449"/>
      <c r="I29" s="454"/>
      <c r="J29" s="451"/>
      <c r="K29" s="455"/>
      <c r="L29" s="453"/>
      <c r="M29" s="456"/>
      <c r="N29" s="457"/>
      <c r="O29" s="458"/>
      <c r="P29" s="495"/>
      <c r="Q29" s="460"/>
      <c r="R29" s="511"/>
      <c r="S29" s="506"/>
      <c r="T29" s="379" t="str">
        <f t="shared" si="8"/>
        <v/>
      </c>
      <c r="U29" s="380" t="str">
        <f t="shared" si="9"/>
        <v/>
      </c>
      <c r="V29" s="381" t="str">
        <f t="shared" si="10"/>
        <v/>
      </c>
      <c r="W29" s="113" t="str">
        <f t="shared" si="11"/>
        <v/>
      </c>
      <c r="X29" s="49" t="str">
        <f t="shared" si="12"/>
        <v/>
      </c>
      <c r="Y29" s="114" t="str">
        <f t="shared" si="13"/>
        <v/>
      </c>
      <c r="Z29" s="5"/>
      <c r="AA29" s="118" t="str">
        <f t="shared" si="14"/>
        <v/>
      </c>
      <c r="AB29" s="85" t="str">
        <f t="shared" si="15"/>
        <v/>
      </c>
      <c r="AC29" s="119" t="str">
        <f t="shared" si="16"/>
        <v/>
      </c>
    </row>
    <row r="30" spans="1:29" ht="14.25" customHeight="1">
      <c r="A30" s="504"/>
      <c r="B30" s="448"/>
      <c r="C30" s="449"/>
      <c r="D30" s="450" t="str">
        <f t="shared" si="21"/>
        <v/>
      </c>
      <c r="E30" s="451"/>
      <c r="F30" s="452"/>
      <c r="G30" s="453"/>
      <c r="H30" s="449"/>
      <c r="I30" s="454"/>
      <c r="J30" s="451"/>
      <c r="K30" s="455"/>
      <c r="L30" s="453"/>
      <c r="M30" s="456"/>
      <c r="N30" s="457"/>
      <c r="O30" s="458"/>
      <c r="P30" s="495"/>
      <c r="Q30" s="460"/>
      <c r="R30" s="511"/>
      <c r="S30" s="506"/>
      <c r="T30" s="379" t="str">
        <f t="shared" si="8"/>
        <v/>
      </c>
      <c r="U30" s="380" t="str">
        <f t="shared" si="9"/>
        <v/>
      </c>
      <c r="V30" s="381" t="str">
        <f t="shared" si="10"/>
        <v/>
      </c>
      <c r="W30" s="113" t="str">
        <f t="shared" si="11"/>
        <v/>
      </c>
      <c r="X30" s="49" t="str">
        <f t="shared" si="12"/>
        <v/>
      </c>
      <c r="Y30" s="114" t="str">
        <f t="shared" si="13"/>
        <v/>
      </c>
      <c r="Z30" s="5"/>
      <c r="AA30" s="118" t="str">
        <f t="shared" si="14"/>
        <v/>
      </c>
      <c r="AB30" s="85" t="str">
        <f t="shared" si="15"/>
        <v/>
      </c>
      <c r="AC30" s="119" t="str">
        <f t="shared" si="16"/>
        <v/>
      </c>
    </row>
    <row r="31" spans="1:29" ht="15" thickBot="1">
      <c r="A31" s="504"/>
      <c r="B31" s="448"/>
      <c r="C31" s="449"/>
      <c r="D31" s="463" t="str">
        <f t="shared" si="21"/>
        <v/>
      </c>
      <c r="E31" s="464"/>
      <c r="F31" s="452"/>
      <c r="G31" s="453"/>
      <c r="H31" s="462" t="str">
        <f>IFERROR(IF(G31-$Q$2&lt;=0,"",(G31-$Q$2)*86400),"")</f>
        <v/>
      </c>
      <c r="I31" s="478" t="str">
        <f>IF($I$6="Ⅰ",W31,IF($I$6="Ⅱ",X31,IF($I$6="Ⅲ",Y31,"")))</f>
        <v/>
      </c>
      <c r="J31" s="464"/>
      <c r="K31" s="480" t="str">
        <f>IFERROR(H31*(1+0.01*J31)-I31*$N$3,"")</f>
        <v/>
      </c>
      <c r="L31" s="466" t="str">
        <f>IFERROR((K31-$K$7)/86400,"")</f>
        <v/>
      </c>
      <c r="M31" s="481" t="str">
        <f>IFERROR((K31-$K$7)/$N$3,"")</f>
        <v/>
      </c>
      <c r="N31" s="482" t="str">
        <f>IFERROR($N$3/(H31/3600),"")</f>
        <v/>
      </c>
      <c r="O31" s="483" t="str">
        <f>IF($O$6="MAX=20",AA31,IF($O$6="MAX=30",AB31,IF($O$6="MAX=40",AC31,"")))</f>
        <v/>
      </c>
      <c r="P31" s="496"/>
      <c r="Q31" s="476"/>
      <c r="R31" s="511"/>
      <c r="S31" s="506"/>
      <c r="T31" s="382" t="str">
        <f t="shared" si="8"/>
        <v/>
      </c>
      <c r="U31" s="383" t="str">
        <f t="shared" si="9"/>
        <v/>
      </c>
      <c r="V31" s="384" t="str">
        <f t="shared" si="10"/>
        <v/>
      </c>
      <c r="W31" s="115" t="str">
        <f t="shared" si="11"/>
        <v/>
      </c>
      <c r="X31" s="116" t="str">
        <f t="shared" si="12"/>
        <v/>
      </c>
      <c r="Y31" s="117" t="str">
        <f t="shared" si="13"/>
        <v/>
      </c>
      <c r="Z31" s="5"/>
      <c r="AA31" s="120" t="str">
        <f t="shared" si="14"/>
        <v/>
      </c>
      <c r="AB31" s="121" t="str">
        <f t="shared" si="15"/>
        <v/>
      </c>
      <c r="AC31" s="64" t="str">
        <f t="shared" si="16"/>
        <v/>
      </c>
    </row>
    <row r="32" spans="1:29" ht="15" customHeight="1">
      <c r="A32" s="504"/>
      <c r="B32" s="631" t="s">
        <v>358</v>
      </c>
      <c r="C32" s="632"/>
      <c r="D32" s="633"/>
      <c r="E32" s="501" t="s">
        <v>193</v>
      </c>
      <c r="F32" s="640" t="s">
        <v>355</v>
      </c>
      <c r="G32" s="641"/>
      <c r="H32" s="642" t="s">
        <v>356</v>
      </c>
      <c r="I32" s="643"/>
      <c r="J32" s="643"/>
      <c r="K32" s="643"/>
      <c r="L32" s="643"/>
      <c r="M32" s="643"/>
      <c r="N32" s="643"/>
      <c r="O32" s="643"/>
      <c r="P32" s="643"/>
      <c r="Q32" s="644"/>
      <c r="R32" s="512"/>
      <c r="S32" s="406"/>
      <c r="T32" s="1"/>
      <c r="U32" s="1"/>
      <c r="V32" s="1"/>
      <c r="X32" s="26"/>
      <c r="Y32" s="1"/>
      <c r="Z32" s="1"/>
    </row>
    <row r="33" spans="1:26" ht="15" customHeight="1">
      <c r="A33" s="504"/>
      <c r="B33" s="634"/>
      <c r="C33" s="635"/>
      <c r="D33" s="636"/>
      <c r="E33" s="502" t="s">
        <v>194</v>
      </c>
      <c r="F33" s="624" t="s">
        <v>354</v>
      </c>
      <c r="G33" s="625"/>
      <c r="H33" s="645"/>
      <c r="I33" s="646"/>
      <c r="J33" s="646"/>
      <c r="K33" s="646"/>
      <c r="L33" s="646"/>
      <c r="M33" s="646"/>
      <c r="N33" s="646"/>
      <c r="O33" s="646"/>
      <c r="P33" s="646"/>
      <c r="Q33" s="647"/>
      <c r="R33" s="512"/>
      <c r="S33" s="406"/>
      <c r="T33" s="1"/>
      <c r="U33" s="1"/>
      <c r="V33" s="1"/>
      <c r="Y33" s="1"/>
      <c r="Z33" s="1"/>
    </row>
    <row r="34" spans="1:26" ht="23.25" customHeight="1">
      <c r="A34" s="504"/>
      <c r="B34" s="637"/>
      <c r="C34" s="638"/>
      <c r="D34" s="639"/>
      <c r="E34" s="502" t="s">
        <v>195</v>
      </c>
      <c r="F34" s="624" t="s">
        <v>277</v>
      </c>
      <c r="G34" s="625"/>
      <c r="H34" s="645"/>
      <c r="I34" s="646"/>
      <c r="J34" s="646"/>
      <c r="K34" s="646"/>
      <c r="L34" s="646"/>
      <c r="M34" s="646"/>
      <c r="N34" s="646"/>
      <c r="O34" s="646"/>
      <c r="P34" s="646"/>
      <c r="Q34" s="647"/>
      <c r="R34" s="512"/>
      <c r="S34" s="406"/>
      <c r="T34" s="1"/>
      <c r="U34" s="1"/>
      <c r="V34" s="1"/>
      <c r="Y34" s="1"/>
      <c r="Z34" s="1"/>
    </row>
    <row r="35" spans="1:26" ht="22.5" customHeight="1">
      <c r="A35" s="504"/>
      <c r="B35" s="651" t="s">
        <v>359</v>
      </c>
      <c r="C35" s="652"/>
      <c r="D35" s="653"/>
      <c r="E35" s="662" t="s">
        <v>197</v>
      </c>
      <c r="F35" s="624" t="str">
        <f>参照ﾃﾞｰﾀ!AL5</f>
        <v>くろしお</v>
      </c>
      <c r="G35" s="625"/>
      <c r="H35" s="645"/>
      <c r="I35" s="646"/>
      <c r="J35" s="646"/>
      <c r="K35" s="646"/>
      <c r="L35" s="646"/>
      <c r="M35" s="646"/>
      <c r="N35" s="646"/>
      <c r="O35" s="646"/>
      <c r="P35" s="646"/>
      <c r="Q35" s="647"/>
      <c r="R35" s="512"/>
      <c r="S35" s="406"/>
      <c r="T35" s="1"/>
      <c r="U35" s="1"/>
      <c r="V35" s="1"/>
      <c r="Y35" s="1"/>
      <c r="Z35" s="1"/>
    </row>
    <row r="36" spans="1:26" ht="15" customHeight="1">
      <c r="A36" s="504"/>
      <c r="B36" s="654"/>
      <c r="C36" s="655"/>
      <c r="D36" s="656"/>
      <c r="E36" s="663"/>
      <c r="F36" s="624"/>
      <c r="G36" s="625"/>
      <c r="H36" s="645"/>
      <c r="I36" s="646"/>
      <c r="J36" s="646"/>
      <c r="K36" s="646"/>
      <c r="L36" s="646"/>
      <c r="M36" s="646"/>
      <c r="N36" s="646"/>
      <c r="O36" s="646"/>
      <c r="P36" s="646"/>
      <c r="Q36" s="647"/>
      <c r="R36" s="512"/>
      <c r="S36" s="406"/>
      <c r="T36" s="1"/>
      <c r="U36" s="1"/>
      <c r="V36" s="1"/>
      <c r="Y36" s="1"/>
      <c r="Z36" s="1"/>
    </row>
    <row r="37" spans="1:26" ht="15" customHeight="1">
      <c r="A37" s="504"/>
      <c r="B37" s="654"/>
      <c r="C37" s="655"/>
      <c r="D37" s="656"/>
      <c r="E37" s="501" t="s">
        <v>196</v>
      </c>
      <c r="F37" s="664">
        <v>43177</v>
      </c>
      <c r="G37" s="641"/>
      <c r="H37" s="645"/>
      <c r="I37" s="646"/>
      <c r="J37" s="646"/>
      <c r="K37" s="646"/>
      <c r="L37" s="646"/>
      <c r="M37" s="646"/>
      <c r="N37" s="646"/>
      <c r="O37" s="646"/>
      <c r="P37" s="646"/>
      <c r="Q37" s="647"/>
      <c r="R37" s="512"/>
      <c r="S37" s="406"/>
      <c r="T37" s="1"/>
      <c r="U37" s="1"/>
      <c r="V37" s="1"/>
      <c r="Y37" s="1"/>
      <c r="Z37" s="1"/>
    </row>
    <row r="38" spans="1:26" ht="15">
      <c r="A38" s="504"/>
      <c r="B38" s="654"/>
      <c r="C38" s="655"/>
      <c r="D38" s="656"/>
      <c r="E38" s="502" t="s">
        <v>210</v>
      </c>
      <c r="F38" s="624" t="s">
        <v>280</v>
      </c>
      <c r="G38" s="625"/>
      <c r="H38" s="645"/>
      <c r="I38" s="646"/>
      <c r="J38" s="646"/>
      <c r="K38" s="646"/>
      <c r="L38" s="646"/>
      <c r="M38" s="646"/>
      <c r="N38" s="646"/>
      <c r="O38" s="646"/>
      <c r="P38" s="646"/>
      <c r="Q38" s="647"/>
      <c r="R38" s="512"/>
      <c r="S38" s="406"/>
      <c r="T38" s="1"/>
      <c r="U38" s="1"/>
      <c r="V38" s="1"/>
      <c r="Y38" s="1"/>
      <c r="Z38" s="1"/>
    </row>
    <row r="39" spans="1:26" ht="30">
      <c r="A39" s="504"/>
      <c r="B39" s="654"/>
      <c r="C39" s="655"/>
      <c r="D39" s="656"/>
      <c r="E39" s="502" t="s">
        <v>197</v>
      </c>
      <c r="F39" s="624" t="str">
        <f>参照ﾃﾞｰﾀ!AL6</f>
        <v>衣笠</v>
      </c>
      <c r="G39" s="625"/>
      <c r="H39" s="645"/>
      <c r="I39" s="646"/>
      <c r="J39" s="646"/>
      <c r="K39" s="646"/>
      <c r="L39" s="646"/>
      <c r="M39" s="646"/>
      <c r="N39" s="646"/>
      <c r="O39" s="646"/>
      <c r="P39" s="646"/>
      <c r="Q39" s="647"/>
      <c r="R39" s="512"/>
      <c r="S39" s="406"/>
      <c r="T39" s="1"/>
      <c r="U39" s="1"/>
      <c r="V39" s="1"/>
      <c r="Y39" s="1"/>
      <c r="Z39" s="1"/>
    </row>
    <row r="40" spans="1:26" ht="15">
      <c r="A40" s="504"/>
      <c r="B40" s="654"/>
      <c r="C40" s="655"/>
      <c r="D40" s="656"/>
      <c r="E40" s="502"/>
      <c r="F40" s="624"/>
      <c r="G40" s="625"/>
      <c r="H40" s="645"/>
      <c r="I40" s="646"/>
      <c r="J40" s="646"/>
      <c r="K40" s="646"/>
      <c r="L40" s="646"/>
      <c r="M40" s="646"/>
      <c r="N40" s="646"/>
      <c r="O40" s="646"/>
      <c r="P40" s="646"/>
      <c r="Q40" s="647"/>
      <c r="R40" s="512"/>
      <c r="S40" s="406"/>
      <c r="T40" s="1"/>
      <c r="U40" s="1"/>
      <c r="V40" s="1"/>
      <c r="Y40" s="1"/>
      <c r="Z40" s="1"/>
    </row>
    <row r="41" spans="1:26" ht="11.25" customHeight="1" thickBot="1">
      <c r="A41" s="504"/>
      <c r="B41" s="657"/>
      <c r="C41" s="658"/>
      <c r="D41" s="659"/>
      <c r="E41" s="503"/>
      <c r="F41" s="660"/>
      <c r="G41" s="661"/>
      <c r="H41" s="648"/>
      <c r="I41" s="649"/>
      <c r="J41" s="649"/>
      <c r="K41" s="649"/>
      <c r="L41" s="649"/>
      <c r="M41" s="649"/>
      <c r="N41" s="649"/>
      <c r="O41" s="649"/>
      <c r="P41" s="649"/>
      <c r="Q41" s="650"/>
      <c r="R41" s="512"/>
      <c r="S41" s="406"/>
      <c r="T41" s="1"/>
      <c r="U41" s="1"/>
      <c r="V41" s="1"/>
      <c r="W41" s="1"/>
      <c r="X41" s="1"/>
      <c r="Y41" s="1"/>
      <c r="Z41" s="1"/>
    </row>
    <row r="42" spans="1:26">
      <c r="A42" s="504"/>
      <c r="B42" s="417"/>
      <c r="C42" s="417"/>
      <c r="D42" s="417"/>
      <c r="E42" s="417"/>
      <c r="F42" s="417"/>
      <c r="G42" s="417"/>
      <c r="H42" s="417"/>
      <c r="I42" s="417"/>
      <c r="J42" s="417"/>
      <c r="K42" s="417"/>
      <c r="L42" s="417"/>
      <c r="M42" s="417"/>
      <c r="N42" s="417"/>
      <c r="O42" s="417"/>
      <c r="P42" s="417"/>
      <c r="Q42" s="417"/>
      <c r="R42" s="417"/>
      <c r="S42" s="417"/>
    </row>
    <row r="43" spans="1:26">
      <c r="A43" s="505"/>
      <c r="B43" s="505"/>
      <c r="C43" s="505"/>
      <c r="D43" s="505" t="s">
        <v>343</v>
      </c>
      <c r="E43" s="505"/>
      <c r="F43" s="505"/>
      <c r="G43" s="505"/>
      <c r="H43" s="505"/>
      <c r="I43" s="505"/>
      <c r="J43" s="505"/>
      <c r="K43" s="505"/>
      <c r="L43" s="505"/>
      <c r="M43" s="505"/>
      <c r="N43" s="505"/>
      <c r="O43" s="505"/>
      <c r="P43" s="505"/>
      <c r="Q43" s="505"/>
      <c r="R43" s="505"/>
      <c r="S43" s="505"/>
    </row>
  </sheetData>
  <sheetProtection algorithmName="SHA-512" hashValue="5G5PCYzOFaYVBfTWfw7Nbm4bzyE2ctJ4uZvUzVpy+IxXbJzWwAuK/rr+OIbZlsWxigaPwuwe2K1OGq875dqwtQ==" saltValue="mJkeSEQM/dZgubLD2ZHd7g==" spinCount="100000" sheet="1" objects="1" scenarios="1"/>
  <sortState ref="C7:I18">
    <sortCondition descending="1" ref="I7:I18"/>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9"/>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zoomScale="85" zoomScaleNormal="85" zoomScaleSheetLayoutView="85" workbookViewId="0">
      <selection activeCell="G47" sqref="G47"/>
    </sheetView>
  </sheetViews>
  <sheetFormatPr defaultRowHeight="13.5"/>
  <cols>
    <col min="1" max="1" width="1.75" style="514" customWidth="1"/>
    <col min="2" max="2" width="5" style="514" customWidth="1"/>
    <col min="3" max="3" width="7" style="514" customWidth="1"/>
    <col min="4" max="4" width="18" style="514" customWidth="1"/>
    <col min="5" max="5" width="8" style="514" customWidth="1"/>
    <col min="6" max="6" width="5" style="514" customWidth="1"/>
    <col min="7" max="7" width="10.875" style="514" customWidth="1"/>
    <col min="8" max="8" width="8.375" style="514" customWidth="1"/>
    <col min="9" max="9" width="8.625" style="514" customWidth="1"/>
    <col min="10" max="10" width="5" style="514" customWidth="1"/>
    <col min="11" max="11" width="8.5" style="514" customWidth="1"/>
    <col min="12" max="12" width="10.875" style="514" customWidth="1"/>
    <col min="13" max="13" width="9.5" style="514" customWidth="1"/>
    <col min="14" max="14" width="7.875" style="514" customWidth="1"/>
    <col min="15" max="15" width="8" style="514" customWidth="1"/>
    <col min="16" max="16" width="11.25" style="514" customWidth="1"/>
    <col min="17" max="17" width="12.25" style="514" customWidth="1"/>
    <col min="18" max="18" width="1.5" style="514" customWidth="1"/>
    <col min="19" max="19" width="4.875" style="514" customWidth="1"/>
    <col min="20" max="22" width="7.625" style="514" customWidth="1"/>
    <col min="23" max="23" width="7.75" style="514" customWidth="1"/>
    <col min="24" max="25" width="7.625" style="514" customWidth="1"/>
    <col min="26" max="26" width="4.5" style="514" customWidth="1"/>
    <col min="27" max="29" width="8" style="514" customWidth="1"/>
    <col min="30" max="16384" width="9" style="514"/>
  </cols>
  <sheetData>
    <row r="1" spans="1:29" ht="9.75" customHeight="1" thickBot="1">
      <c r="A1" s="417"/>
      <c r="B1" s="417"/>
      <c r="C1" s="417"/>
      <c r="D1" s="417"/>
      <c r="E1" s="417"/>
      <c r="F1" s="417"/>
      <c r="G1" s="417"/>
      <c r="H1" s="417"/>
      <c r="I1" s="417"/>
      <c r="J1" s="417"/>
      <c r="K1" s="417"/>
      <c r="L1" s="417"/>
      <c r="M1" s="417"/>
      <c r="N1" s="417"/>
      <c r="O1" s="417"/>
      <c r="P1" s="417"/>
      <c r="Q1" s="417"/>
      <c r="R1" s="417"/>
      <c r="S1" s="417"/>
    </row>
    <row r="2" spans="1:29" ht="21">
      <c r="A2" s="417"/>
      <c r="B2" s="543"/>
      <c r="C2" s="417"/>
      <c r="D2" s="626" t="str">
        <f>参照ﾃﾞｰﾀ!P4</f>
        <v>2018年</v>
      </c>
      <c r="E2" s="626"/>
      <c r="F2" s="626"/>
      <c r="G2" s="408" t="s">
        <v>200</v>
      </c>
      <c r="H2" s="409"/>
      <c r="I2" s="410"/>
      <c r="J2" s="406"/>
      <c r="K2" s="411"/>
      <c r="L2" s="406"/>
      <c r="M2" s="412" t="s">
        <v>53</v>
      </c>
      <c r="N2" s="413" t="s">
        <v>280</v>
      </c>
      <c r="O2" s="414" t="s">
        <v>55</v>
      </c>
      <c r="P2" s="415">
        <v>43177</v>
      </c>
      <c r="Q2" s="416">
        <v>0.41666666666666669</v>
      </c>
      <c r="R2" s="508"/>
      <c r="S2" s="406"/>
      <c r="T2" s="516" t="s">
        <v>2</v>
      </c>
      <c r="U2" s="515"/>
      <c r="V2" s="515"/>
      <c r="W2" s="515"/>
      <c r="X2" s="515"/>
      <c r="Y2" s="515"/>
      <c r="Z2" s="515"/>
    </row>
    <row r="3" spans="1:29" ht="21.75" customHeight="1" thickBot="1">
      <c r="A3" s="417"/>
      <c r="B3" s="406"/>
      <c r="C3" s="417"/>
      <c r="D3" s="513" t="s">
        <v>238</v>
      </c>
      <c r="E3" s="627" t="s">
        <v>69</v>
      </c>
      <c r="F3" s="627"/>
      <c r="G3" s="627"/>
      <c r="H3" s="627"/>
      <c r="I3" s="627"/>
      <c r="J3" s="628" t="s">
        <v>92</v>
      </c>
      <c r="K3" s="628"/>
      <c r="L3" s="419"/>
      <c r="M3" s="420" t="s">
        <v>81</v>
      </c>
      <c r="N3" s="421">
        <v>17.100000000000001</v>
      </c>
      <c r="O3" s="422" t="s">
        <v>0</v>
      </c>
      <c r="P3" s="423">
        <v>15</v>
      </c>
      <c r="Q3" s="424" t="s">
        <v>1</v>
      </c>
      <c r="R3" s="509"/>
      <c r="S3" s="406"/>
      <c r="T3" s="515" t="s">
        <v>274</v>
      </c>
      <c r="U3" s="515"/>
      <c r="V3" s="515"/>
      <c r="W3" s="516" t="s">
        <v>2</v>
      </c>
      <c r="X3" s="517"/>
      <c r="Y3" s="517"/>
      <c r="Z3" s="515"/>
      <c r="AA3" s="518" t="s">
        <v>82</v>
      </c>
    </row>
    <row r="4" spans="1:29" ht="7.5" customHeight="1" thickBot="1">
      <c r="A4" s="417"/>
      <c r="B4" s="406"/>
      <c r="C4" s="406"/>
      <c r="D4" s="406"/>
      <c r="E4" s="406"/>
      <c r="F4" s="406"/>
      <c r="G4" s="406"/>
      <c r="H4" s="406"/>
      <c r="I4" s="406"/>
      <c r="J4" s="406"/>
      <c r="K4" s="406"/>
      <c r="L4" s="406"/>
      <c r="M4" s="406"/>
      <c r="N4" s="406"/>
      <c r="O4" s="406"/>
      <c r="P4" s="406"/>
      <c r="Q4" s="406"/>
      <c r="R4" s="406"/>
      <c r="S4" s="406"/>
      <c r="T4" s="515"/>
      <c r="U4" s="515"/>
      <c r="V4" s="515"/>
      <c r="W4" s="519"/>
      <c r="X4" s="517"/>
      <c r="Y4" s="517"/>
      <c r="Z4" s="515"/>
    </row>
    <row r="5" spans="1:29" ht="14.25">
      <c r="A5" s="417"/>
      <c r="B5" s="425" t="s">
        <v>3</v>
      </c>
      <c r="C5" s="426" t="s">
        <v>4</v>
      </c>
      <c r="D5" s="426" t="s">
        <v>5</v>
      </c>
      <c r="E5" s="426" t="s">
        <v>6</v>
      </c>
      <c r="F5" s="426" t="s">
        <v>7</v>
      </c>
      <c r="G5" s="426" t="s">
        <v>8</v>
      </c>
      <c r="H5" s="426" t="s">
        <v>9</v>
      </c>
      <c r="I5" s="426" t="s">
        <v>10</v>
      </c>
      <c r="J5" s="426" t="s">
        <v>11</v>
      </c>
      <c r="K5" s="426" t="s">
        <v>12</v>
      </c>
      <c r="L5" s="427" t="s">
        <v>360</v>
      </c>
      <c r="M5" s="427" t="s">
        <v>357</v>
      </c>
      <c r="N5" s="426" t="s">
        <v>77</v>
      </c>
      <c r="O5" s="426" t="s">
        <v>13</v>
      </c>
      <c r="P5" s="629" t="s">
        <v>76</v>
      </c>
      <c r="Q5" s="630"/>
      <c r="R5" s="510"/>
      <c r="S5" s="506"/>
      <c r="T5" s="522" t="s">
        <v>10</v>
      </c>
      <c r="U5" s="520" t="s">
        <v>10</v>
      </c>
      <c r="V5" s="523" t="s">
        <v>10</v>
      </c>
      <c r="W5" s="522" t="s">
        <v>10</v>
      </c>
      <c r="X5" s="520" t="s">
        <v>10</v>
      </c>
      <c r="Y5" s="523" t="s">
        <v>10</v>
      </c>
      <c r="Z5" s="521"/>
      <c r="AA5" s="522" t="s">
        <v>13</v>
      </c>
      <c r="AB5" s="520" t="s">
        <v>13</v>
      </c>
      <c r="AC5" s="523" t="s">
        <v>13</v>
      </c>
    </row>
    <row r="6" spans="1:29" ht="14.25">
      <c r="A6" s="417"/>
      <c r="B6" s="428"/>
      <c r="C6" s="429" t="s">
        <v>14</v>
      </c>
      <c r="D6" s="430"/>
      <c r="E6" s="431" t="s">
        <v>15</v>
      </c>
      <c r="F6" s="431"/>
      <c r="G6" s="429" t="s">
        <v>16</v>
      </c>
      <c r="H6" s="431" t="s">
        <v>17</v>
      </c>
      <c r="I6" s="429" t="s">
        <v>270</v>
      </c>
      <c r="J6" s="431" t="s">
        <v>18</v>
      </c>
      <c r="K6" s="431" t="s">
        <v>17</v>
      </c>
      <c r="L6" s="429" t="s">
        <v>16</v>
      </c>
      <c r="M6" s="431" t="s">
        <v>47</v>
      </c>
      <c r="N6" s="431" t="s">
        <v>19</v>
      </c>
      <c r="O6" s="432" t="s">
        <v>269</v>
      </c>
      <c r="P6" s="433"/>
      <c r="Q6" s="434"/>
      <c r="R6" s="511"/>
      <c r="S6" s="507"/>
      <c r="T6" s="526" t="s">
        <v>20</v>
      </c>
      <c r="U6" s="524" t="s">
        <v>22</v>
      </c>
      <c r="V6" s="527" t="s">
        <v>21</v>
      </c>
      <c r="W6" s="526" t="s">
        <v>20</v>
      </c>
      <c r="X6" s="524" t="s">
        <v>22</v>
      </c>
      <c r="Y6" s="527" t="s">
        <v>21</v>
      </c>
      <c r="Z6" s="525"/>
      <c r="AA6" s="526" t="s">
        <v>84</v>
      </c>
      <c r="AB6" s="524" t="s">
        <v>268</v>
      </c>
      <c r="AC6" s="527" t="s">
        <v>86</v>
      </c>
    </row>
    <row r="7" spans="1:29" ht="14.25">
      <c r="A7" s="417"/>
      <c r="B7" s="435">
        <v>1</v>
      </c>
      <c r="C7" s="436">
        <v>5755</v>
      </c>
      <c r="D7" s="437" t="str">
        <f t="shared" ref="D7:D21" si="0">IF(ISBLANK(C7),"",VLOOKUP(C7,各艇データ,2,FALSE))</f>
        <v>ランカ</v>
      </c>
      <c r="E7" s="438">
        <f t="shared" ref="E7:E21" si="1">IF($I$6="Ⅰ",T7,IF($I$6="Ⅱ",U7,IF($I$6="Ⅲ",V7,"")))</f>
        <v>8.1</v>
      </c>
      <c r="F7" s="439">
        <v>2</v>
      </c>
      <c r="G7" s="440">
        <v>0.60961805555555559</v>
      </c>
      <c r="H7" s="436">
        <f t="shared" ref="H7:H21" si="2">IFERROR(IF(G7-$Q$2&lt;=0,"",(G7-$Q$2)*86400),"")</f>
        <v>16671</v>
      </c>
      <c r="I7" s="441">
        <f t="shared" ref="I7:I21" si="3">IF($I$6="Ⅰ",W7,IF($I$6="Ⅱ",X7,IF($I$6="Ⅲ",Y7,"")))</f>
        <v>603.6</v>
      </c>
      <c r="J7" s="438"/>
      <c r="K7" s="442">
        <f t="shared" ref="K7:K21" si="4">IFERROR(H7*(1+0.01*J7)-I7*$N$3,"")</f>
        <v>6349.4399999999987</v>
      </c>
      <c r="L7" s="440">
        <f t="shared" ref="L7:L21" si="5">IFERROR((K7-$K$7)/86400,"")</f>
        <v>0</v>
      </c>
      <c r="M7" s="443">
        <f t="shared" ref="M7:M21" si="6">IFERROR((K7-$K$7)/$N$3,"")</f>
        <v>0</v>
      </c>
      <c r="N7" s="444">
        <f t="shared" ref="N7:N21" si="7">IFERROR($N$3/(H7/3600),"")</f>
        <v>3.6926399136224584</v>
      </c>
      <c r="O7" s="445">
        <f>ROUND(IF($O$6="MAX=20",AA7,IF($O$6="MAX=30",AB7,IF($O$6="MAX=40",AC7,""))),1)</f>
        <v>30</v>
      </c>
      <c r="P7" s="446"/>
      <c r="Q7" s="447"/>
      <c r="R7" s="511"/>
      <c r="S7" s="506"/>
      <c r="T7" s="529">
        <f t="shared" ref="T7:T31" si="8">IF(ISBLANK(C7),"",VLOOKUP(C7,各艇データ,3,FALSE))</f>
        <v>8.25</v>
      </c>
      <c r="U7" s="530">
        <f t="shared" ref="U7:U31" si="9">IF(ISBLANK(C7),"",VLOOKUP(C7,各艇データ,4,FALSE))</f>
        <v>8.1</v>
      </c>
      <c r="V7" s="531">
        <f t="shared" ref="V7:V31" si="10">IF(ISBLANK(C7),"",VLOOKUP(C7,各艇データ,5,FALSE))</f>
        <v>8.11</v>
      </c>
      <c r="W7" s="532">
        <f t="shared" ref="W7:W31" si="11">IF(ISBLANK(C7),"",VLOOKUP(C7,各艇データ,6,FALSE))</f>
        <v>966.8</v>
      </c>
      <c r="X7" s="533">
        <f t="shared" ref="X7:X31" si="12">IF(ISBLANK(C7),"",VLOOKUP(C7,各艇データ,7,FALSE))</f>
        <v>603.6</v>
      </c>
      <c r="Y7" s="534">
        <f t="shared" ref="Y7:Y31" si="13">IF(ISBLANK(C7),"",VLOOKUP(C7,各艇データ,8,FALSE))</f>
        <v>534.5</v>
      </c>
      <c r="Z7" s="521"/>
      <c r="AA7" s="535">
        <f>IF(ISBLANK(B7),"",IFERROR(20*($P$3+1-$B7)/$P$3,"20.0"))</f>
        <v>20</v>
      </c>
      <c r="AB7" s="528">
        <f>IF(ISBLANK(B7),"",IFERROR(30*($P$3+1-$B7)/$P$3,"30.0"))</f>
        <v>30</v>
      </c>
      <c r="AC7" s="536">
        <f>IF(ISBLANK(B7),"",IFERROR(30*($P$3-$B7)/($P$3-1)+10,"20.0"))</f>
        <v>40</v>
      </c>
    </row>
    <row r="8" spans="1:29" ht="14.25">
      <c r="A8" s="417"/>
      <c r="B8" s="448">
        <v>2</v>
      </c>
      <c r="C8" s="449">
        <v>312</v>
      </c>
      <c r="D8" s="450" t="str">
        <f t="shared" si="0"/>
        <v>はやとり</v>
      </c>
      <c r="E8" s="451">
        <f t="shared" si="1"/>
        <v>8.2200000000000006</v>
      </c>
      <c r="F8" s="452">
        <v>7</v>
      </c>
      <c r="G8" s="453">
        <v>0.6115856481481482</v>
      </c>
      <c r="H8" s="449">
        <f t="shared" si="2"/>
        <v>16841.000000000004</v>
      </c>
      <c r="I8" s="454">
        <f t="shared" si="3"/>
        <v>600.29999999999995</v>
      </c>
      <c r="J8" s="451"/>
      <c r="K8" s="455">
        <f t="shared" si="4"/>
        <v>6575.8700000000044</v>
      </c>
      <c r="L8" s="453">
        <f t="shared" si="5"/>
        <v>2.6207175925926592E-3</v>
      </c>
      <c r="M8" s="456">
        <f t="shared" si="6"/>
        <v>13.241520467836592</v>
      </c>
      <c r="N8" s="457">
        <f t="shared" si="7"/>
        <v>3.6553648833204675</v>
      </c>
      <c r="O8" s="458">
        <f t="shared" ref="O8:O16" si="14">ROUND(IF($O$6="MAX=20",AA8,IF($O$6="MAX=30",AB8,IF($O$6="MAX=40",AC8,""))),1)</f>
        <v>28</v>
      </c>
      <c r="P8" s="459"/>
      <c r="Q8" s="460"/>
      <c r="R8" s="511"/>
      <c r="S8" s="506"/>
      <c r="T8" s="529">
        <f t="shared" si="8"/>
        <v>8.31</v>
      </c>
      <c r="U8" s="530">
        <f t="shared" si="9"/>
        <v>8.2200000000000006</v>
      </c>
      <c r="V8" s="531">
        <f t="shared" si="10"/>
        <v>8.1300000000000008</v>
      </c>
      <c r="W8" s="532">
        <f t="shared" si="11"/>
        <v>964.4</v>
      </c>
      <c r="X8" s="533">
        <f t="shared" si="12"/>
        <v>600.29999999999995</v>
      </c>
      <c r="Y8" s="534">
        <f t="shared" si="13"/>
        <v>534</v>
      </c>
      <c r="Z8" s="521"/>
      <c r="AA8" s="535">
        <f t="shared" ref="AA8:AA26" si="15">IF(ISBLANK(B8),"",IFERROR(20*($P$3+1-$B8)/$P$3,"20.0"))</f>
        <v>18.666666666666668</v>
      </c>
      <c r="AB8" s="528">
        <f t="shared" ref="AB8:AB26" si="16">IF(ISBLANK(B8),"",IFERROR(30*($P$3+1-$B8)/$P$3,"30.0"))</f>
        <v>28</v>
      </c>
      <c r="AC8" s="536">
        <f t="shared" ref="AC8:AC26" si="17">IF(ISBLANK(B8),"",IFERROR(30*($P$3-$B8)/($P$3-1)+10,"20.0"))</f>
        <v>37.857142857142861</v>
      </c>
    </row>
    <row r="9" spans="1:29" ht="14.25">
      <c r="A9" s="417"/>
      <c r="B9" s="448">
        <v>3</v>
      </c>
      <c r="C9" s="449">
        <v>1985</v>
      </c>
      <c r="D9" s="450" t="str">
        <f t="shared" si="0"/>
        <v>波勝</v>
      </c>
      <c r="E9" s="451">
        <f t="shared" si="1"/>
        <v>6.97</v>
      </c>
      <c r="F9" s="452">
        <v>13</v>
      </c>
      <c r="G9" s="453">
        <v>0.6189351851851852</v>
      </c>
      <c r="H9" s="449">
        <f t="shared" si="2"/>
        <v>17476</v>
      </c>
      <c r="I9" s="454">
        <f t="shared" si="3"/>
        <v>636</v>
      </c>
      <c r="J9" s="451"/>
      <c r="K9" s="455">
        <f t="shared" si="4"/>
        <v>6600.4</v>
      </c>
      <c r="L9" s="453">
        <f t="shared" si="5"/>
        <v>2.9046296296296407E-3</v>
      </c>
      <c r="M9" s="456">
        <f t="shared" si="6"/>
        <v>14.676023391812919</v>
      </c>
      <c r="N9" s="457">
        <f t="shared" si="7"/>
        <v>3.5225452048523689</v>
      </c>
      <c r="O9" s="458">
        <f t="shared" si="14"/>
        <v>26</v>
      </c>
      <c r="P9" s="459"/>
      <c r="Q9" s="460"/>
      <c r="R9" s="511"/>
      <c r="S9" s="506"/>
      <c r="T9" s="529">
        <f t="shared" si="8"/>
        <v>7.33</v>
      </c>
      <c r="U9" s="530">
        <f t="shared" si="9"/>
        <v>6.97</v>
      </c>
      <c r="V9" s="531">
        <f t="shared" si="10"/>
        <v>6.85</v>
      </c>
      <c r="W9" s="532">
        <f t="shared" si="11"/>
        <v>1006.4</v>
      </c>
      <c r="X9" s="533">
        <f t="shared" si="12"/>
        <v>636</v>
      </c>
      <c r="Y9" s="534">
        <f t="shared" si="13"/>
        <v>572.79999999999995</v>
      </c>
      <c r="Z9" s="521"/>
      <c r="AA9" s="535">
        <f t="shared" si="15"/>
        <v>17.333333333333332</v>
      </c>
      <c r="AB9" s="528">
        <f t="shared" si="16"/>
        <v>26</v>
      </c>
      <c r="AC9" s="536">
        <f t="shared" si="17"/>
        <v>35.714285714285715</v>
      </c>
    </row>
    <row r="10" spans="1:29" ht="14.25">
      <c r="A10" s="417"/>
      <c r="B10" s="448">
        <v>4</v>
      </c>
      <c r="C10" s="449">
        <v>150</v>
      </c>
      <c r="D10" s="450" t="str">
        <f t="shared" si="0"/>
        <v>SHARK X</v>
      </c>
      <c r="E10" s="451">
        <f t="shared" si="1"/>
        <v>8.56</v>
      </c>
      <c r="F10" s="452">
        <v>5</v>
      </c>
      <c r="G10" s="453">
        <v>0.61091435185185183</v>
      </c>
      <c r="H10" s="449">
        <f t="shared" si="2"/>
        <v>16782.999999999996</v>
      </c>
      <c r="I10" s="454">
        <f t="shared" si="3"/>
        <v>591.79999999999995</v>
      </c>
      <c r="J10" s="451"/>
      <c r="K10" s="455">
        <f t="shared" si="4"/>
        <v>6663.2199999999957</v>
      </c>
      <c r="L10" s="453">
        <f t="shared" si="5"/>
        <v>3.6317129629629286E-3</v>
      </c>
      <c r="M10" s="456">
        <f t="shared" si="6"/>
        <v>18.349707602339006</v>
      </c>
      <c r="N10" s="457">
        <f t="shared" si="7"/>
        <v>3.667997378299471</v>
      </c>
      <c r="O10" s="458">
        <f t="shared" si="14"/>
        <v>24</v>
      </c>
      <c r="P10" s="544"/>
      <c r="Q10" s="460"/>
      <c r="R10" s="511"/>
      <c r="S10" s="506"/>
      <c r="T10" s="529">
        <f t="shared" si="8"/>
        <v>9.06</v>
      </c>
      <c r="U10" s="530">
        <f t="shared" si="9"/>
        <v>8.56</v>
      </c>
      <c r="V10" s="531">
        <f t="shared" si="10"/>
        <v>8.43</v>
      </c>
      <c r="W10" s="532">
        <f t="shared" si="11"/>
        <v>936.4</v>
      </c>
      <c r="X10" s="533">
        <f t="shared" si="12"/>
        <v>591.79999999999995</v>
      </c>
      <c r="Y10" s="534">
        <f t="shared" si="13"/>
        <v>526.20000000000005</v>
      </c>
      <c r="Z10" s="521"/>
      <c r="AA10" s="535">
        <f t="shared" si="15"/>
        <v>16</v>
      </c>
      <c r="AB10" s="528">
        <f t="shared" si="16"/>
        <v>24</v>
      </c>
      <c r="AC10" s="536">
        <f t="shared" si="17"/>
        <v>33.571428571428569</v>
      </c>
    </row>
    <row r="11" spans="1:29" ht="14.25">
      <c r="A11" s="417"/>
      <c r="B11" s="461">
        <v>5</v>
      </c>
      <c r="C11" s="462">
        <v>5752</v>
      </c>
      <c r="D11" s="463" t="str">
        <f t="shared" si="0"/>
        <v>アルファ</v>
      </c>
      <c r="E11" s="464">
        <f t="shared" si="1"/>
        <v>10.18</v>
      </c>
      <c r="F11" s="465">
        <v>1</v>
      </c>
      <c r="G11" s="466">
        <v>0.60460648148148144</v>
      </c>
      <c r="H11" s="467">
        <f t="shared" si="2"/>
        <v>16237.999999999995</v>
      </c>
      <c r="I11" s="468">
        <f t="shared" si="3"/>
        <v>557</v>
      </c>
      <c r="J11" s="469"/>
      <c r="K11" s="470">
        <f t="shared" si="4"/>
        <v>6713.2999999999938</v>
      </c>
      <c r="L11" s="471">
        <f t="shared" si="5"/>
        <v>4.2113425925925365E-3</v>
      </c>
      <c r="M11" s="472">
        <f t="shared" si="6"/>
        <v>21.278362573099127</v>
      </c>
      <c r="N11" s="473">
        <f t="shared" si="7"/>
        <v>3.7911072792215808</v>
      </c>
      <c r="O11" s="474">
        <f t="shared" si="14"/>
        <v>22</v>
      </c>
      <c r="P11" s="475"/>
      <c r="Q11" s="476"/>
      <c r="R11" s="511"/>
      <c r="S11" s="506"/>
      <c r="T11" s="529">
        <f t="shared" si="8"/>
        <v>10.72</v>
      </c>
      <c r="U11" s="530">
        <f t="shared" si="9"/>
        <v>10.18</v>
      </c>
      <c r="V11" s="531">
        <f t="shared" si="10"/>
        <v>9.92</v>
      </c>
      <c r="W11" s="532">
        <f t="shared" si="11"/>
        <v>884.3</v>
      </c>
      <c r="X11" s="533">
        <f t="shared" si="12"/>
        <v>557</v>
      </c>
      <c r="Y11" s="534">
        <f t="shared" si="13"/>
        <v>492.1</v>
      </c>
      <c r="Z11" s="521"/>
      <c r="AA11" s="535">
        <f t="shared" si="15"/>
        <v>14.666666666666666</v>
      </c>
      <c r="AB11" s="528">
        <f t="shared" si="16"/>
        <v>22</v>
      </c>
      <c r="AC11" s="536">
        <f t="shared" si="17"/>
        <v>31.428571428571427</v>
      </c>
    </row>
    <row r="12" spans="1:29" ht="14.25">
      <c r="A12" s="417"/>
      <c r="B12" s="435">
        <v>6</v>
      </c>
      <c r="C12" s="436">
        <v>4400</v>
      </c>
      <c r="D12" s="437" t="str">
        <f t="shared" si="0"/>
        <v>アイデアル</v>
      </c>
      <c r="E12" s="438">
        <f t="shared" si="1"/>
        <v>7.54</v>
      </c>
      <c r="F12" s="439">
        <v>12</v>
      </c>
      <c r="G12" s="440">
        <v>0.61682870370370368</v>
      </c>
      <c r="H12" s="436">
        <f t="shared" si="2"/>
        <v>17293.999999999996</v>
      </c>
      <c r="I12" s="441">
        <f t="shared" si="3"/>
        <v>618.70000000000005</v>
      </c>
      <c r="J12" s="438"/>
      <c r="K12" s="442">
        <f t="shared" si="4"/>
        <v>6714.2299999999941</v>
      </c>
      <c r="L12" s="440">
        <f t="shared" si="5"/>
        <v>4.2221064814814283E-3</v>
      </c>
      <c r="M12" s="443">
        <f t="shared" si="6"/>
        <v>21.332748538011426</v>
      </c>
      <c r="N12" s="444">
        <f t="shared" si="7"/>
        <v>3.5596160518098774</v>
      </c>
      <c r="O12" s="445">
        <f t="shared" si="14"/>
        <v>20</v>
      </c>
      <c r="P12" s="417"/>
      <c r="Q12" s="447"/>
      <c r="R12" s="511"/>
      <c r="S12" s="506"/>
      <c r="T12" s="529">
        <f t="shared" si="8"/>
        <v>7.82</v>
      </c>
      <c r="U12" s="530">
        <f t="shared" si="9"/>
        <v>7.54</v>
      </c>
      <c r="V12" s="531">
        <f t="shared" si="10"/>
        <v>7.52</v>
      </c>
      <c r="W12" s="532">
        <f t="shared" si="11"/>
        <v>984.4</v>
      </c>
      <c r="X12" s="533">
        <f t="shared" si="12"/>
        <v>618.70000000000005</v>
      </c>
      <c r="Y12" s="534">
        <f t="shared" si="13"/>
        <v>551.5</v>
      </c>
      <c r="Z12" s="521"/>
      <c r="AA12" s="535">
        <f t="shared" si="15"/>
        <v>13.333333333333334</v>
      </c>
      <c r="AB12" s="528">
        <f t="shared" si="16"/>
        <v>20</v>
      </c>
      <c r="AC12" s="536">
        <f t="shared" si="17"/>
        <v>29.285714285714285</v>
      </c>
    </row>
    <row r="13" spans="1:29" ht="14.25">
      <c r="A13" s="417"/>
      <c r="B13" s="448">
        <v>7</v>
      </c>
      <c r="C13" s="449">
        <v>346</v>
      </c>
      <c r="D13" s="450" t="str">
        <f t="shared" si="0"/>
        <v>飛車角</v>
      </c>
      <c r="E13" s="451">
        <f t="shared" si="1"/>
        <v>8.58</v>
      </c>
      <c r="F13" s="452">
        <v>6</v>
      </c>
      <c r="G13" s="453">
        <v>0.61151620370370374</v>
      </c>
      <c r="H13" s="449">
        <f t="shared" si="2"/>
        <v>16835</v>
      </c>
      <c r="I13" s="454">
        <f t="shared" si="3"/>
        <v>591.5</v>
      </c>
      <c r="J13" s="451"/>
      <c r="K13" s="455">
        <f t="shared" si="4"/>
        <v>6720.3499999999985</v>
      </c>
      <c r="L13" s="453">
        <f t="shared" si="5"/>
        <v>4.2929398148148128E-3</v>
      </c>
      <c r="M13" s="456">
        <f t="shared" si="6"/>
        <v>21.690643274853791</v>
      </c>
      <c r="N13" s="457">
        <f t="shared" si="7"/>
        <v>3.6566676566676568</v>
      </c>
      <c r="O13" s="458">
        <f t="shared" si="14"/>
        <v>18</v>
      </c>
      <c r="P13" s="459"/>
      <c r="Q13" s="460"/>
      <c r="R13" s="511"/>
      <c r="S13" s="506"/>
      <c r="T13" s="529">
        <f t="shared" si="8"/>
        <v>8.61</v>
      </c>
      <c r="U13" s="530">
        <f t="shared" si="9"/>
        <v>8.58</v>
      </c>
      <c r="V13" s="531">
        <f t="shared" si="10"/>
        <v>8.68</v>
      </c>
      <c r="W13" s="532">
        <f t="shared" si="11"/>
        <v>952.6</v>
      </c>
      <c r="X13" s="533">
        <f t="shared" si="12"/>
        <v>591.5</v>
      </c>
      <c r="Y13" s="534">
        <f t="shared" si="13"/>
        <v>519.79999999999995</v>
      </c>
      <c r="Z13" s="521"/>
      <c r="AA13" s="535">
        <f t="shared" si="15"/>
        <v>12</v>
      </c>
      <c r="AB13" s="528">
        <f t="shared" si="16"/>
        <v>18</v>
      </c>
      <c r="AC13" s="536">
        <f t="shared" si="17"/>
        <v>27.142857142857142</v>
      </c>
    </row>
    <row r="14" spans="1:29" ht="14.25">
      <c r="A14" s="417"/>
      <c r="B14" s="448">
        <v>8</v>
      </c>
      <c r="C14" s="449">
        <v>162</v>
      </c>
      <c r="D14" s="450" t="str">
        <f t="shared" si="0"/>
        <v>ﾌｪﾆｯｸｽ</v>
      </c>
      <c r="E14" s="451">
        <f t="shared" si="1"/>
        <v>6.84</v>
      </c>
      <c r="F14" s="452">
        <v>14</v>
      </c>
      <c r="G14" s="453">
        <v>0.62145833333333333</v>
      </c>
      <c r="H14" s="449">
        <f t="shared" si="2"/>
        <v>17694</v>
      </c>
      <c r="I14" s="454">
        <f t="shared" si="3"/>
        <v>640.4</v>
      </c>
      <c r="J14" s="451"/>
      <c r="K14" s="455">
        <f t="shared" si="4"/>
        <v>6743.16</v>
      </c>
      <c r="L14" s="453">
        <f t="shared" si="5"/>
        <v>4.5569444444444581E-3</v>
      </c>
      <c r="M14" s="456">
        <f t="shared" si="6"/>
        <v>23.024561403508837</v>
      </c>
      <c r="N14" s="457">
        <f t="shared" si="7"/>
        <v>3.4791454730417093</v>
      </c>
      <c r="O14" s="458">
        <f t="shared" si="14"/>
        <v>16</v>
      </c>
      <c r="P14" s="459"/>
      <c r="Q14" s="460"/>
      <c r="R14" s="511"/>
      <c r="S14" s="506"/>
      <c r="T14" s="529">
        <f t="shared" si="8"/>
        <v>6.96</v>
      </c>
      <c r="U14" s="530">
        <f t="shared" si="9"/>
        <v>6.84</v>
      </c>
      <c r="V14" s="531">
        <f t="shared" si="10"/>
        <v>6.95</v>
      </c>
      <c r="W14" s="532">
        <f t="shared" si="11"/>
        <v>1024.3</v>
      </c>
      <c r="X14" s="533">
        <f t="shared" si="12"/>
        <v>640.4</v>
      </c>
      <c r="Y14" s="534">
        <f t="shared" si="13"/>
        <v>569.4</v>
      </c>
      <c r="Z14" s="521"/>
      <c r="AA14" s="535">
        <f t="shared" si="15"/>
        <v>10.666666666666666</v>
      </c>
      <c r="AB14" s="528">
        <f t="shared" si="16"/>
        <v>16</v>
      </c>
      <c r="AC14" s="536">
        <f t="shared" si="17"/>
        <v>25</v>
      </c>
    </row>
    <row r="15" spans="1:29" ht="14.25">
      <c r="A15" s="417"/>
      <c r="B15" s="448">
        <v>9</v>
      </c>
      <c r="C15" s="449">
        <v>1611</v>
      </c>
      <c r="D15" s="450" t="str">
        <f t="shared" si="0"/>
        <v>ﾈﾌﾟﾁｭｰﾝXⅡ</v>
      </c>
      <c r="E15" s="451">
        <f t="shared" si="1"/>
        <v>8.15</v>
      </c>
      <c r="F15" s="452">
        <v>9</v>
      </c>
      <c r="G15" s="453">
        <v>0.61443287037037042</v>
      </c>
      <c r="H15" s="449">
        <f t="shared" si="2"/>
        <v>17087.000000000004</v>
      </c>
      <c r="I15" s="454">
        <f t="shared" si="3"/>
        <v>602.20000000000005</v>
      </c>
      <c r="J15" s="451"/>
      <c r="K15" s="455">
        <f t="shared" si="4"/>
        <v>6789.3800000000028</v>
      </c>
      <c r="L15" s="453">
        <f t="shared" si="5"/>
        <v>5.0918981481481961E-3</v>
      </c>
      <c r="M15" s="456">
        <f t="shared" si="6"/>
        <v>25.727485380117198</v>
      </c>
      <c r="N15" s="457">
        <f t="shared" si="7"/>
        <v>3.602738924328436</v>
      </c>
      <c r="O15" s="458">
        <f t="shared" si="14"/>
        <v>14</v>
      </c>
      <c r="P15" s="459"/>
      <c r="Q15" s="460"/>
      <c r="R15" s="511"/>
      <c r="S15" s="506"/>
      <c r="T15" s="529">
        <f t="shared" si="8"/>
        <v>8.2100000000000009</v>
      </c>
      <c r="U15" s="530">
        <f t="shared" si="9"/>
        <v>8.15</v>
      </c>
      <c r="V15" s="531">
        <f t="shared" si="10"/>
        <v>7.98</v>
      </c>
      <c r="W15" s="532">
        <f t="shared" si="11"/>
        <v>968.4</v>
      </c>
      <c r="X15" s="533">
        <f t="shared" si="12"/>
        <v>602.20000000000005</v>
      </c>
      <c r="Y15" s="534">
        <f t="shared" si="13"/>
        <v>538.1</v>
      </c>
      <c r="Z15" s="521"/>
      <c r="AA15" s="535">
        <f t="shared" si="15"/>
        <v>9.3333333333333339</v>
      </c>
      <c r="AB15" s="528">
        <f t="shared" si="16"/>
        <v>14</v>
      </c>
      <c r="AC15" s="536">
        <f t="shared" si="17"/>
        <v>22.857142857142858</v>
      </c>
    </row>
    <row r="16" spans="1:29" ht="14.25">
      <c r="A16" s="417"/>
      <c r="B16" s="461">
        <v>10</v>
      </c>
      <c r="C16" s="462">
        <v>6735</v>
      </c>
      <c r="D16" s="463" t="str">
        <f t="shared" si="0"/>
        <v>VEGA</v>
      </c>
      <c r="E16" s="464">
        <f t="shared" si="1"/>
        <v>8.94</v>
      </c>
      <c r="F16" s="465">
        <v>4</v>
      </c>
      <c r="G16" s="466">
        <v>0.61070601851851858</v>
      </c>
      <c r="H16" s="462">
        <f t="shared" si="2"/>
        <v>16765.000000000004</v>
      </c>
      <c r="I16" s="478">
        <f t="shared" si="3"/>
        <v>583</v>
      </c>
      <c r="J16" s="464"/>
      <c r="K16" s="480">
        <f t="shared" si="4"/>
        <v>6795.7000000000025</v>
      </c>
      <c r="L16" s="466">
        <f t="shared" si="5"/>
        <v>5.1650462962963412E-3</v>
      </c>
      <c r="M16" s="481">
        <f t="shared" si="6"/>
        <v>26.097076023392034</v>
      </c>
      <c r="N16" s="482">
        <f t="shared" si="7"/>
        <v>3.6719355800775415</v>
      </c>
      <c r="O16" s="483">
        <f t="shared" si="14"/>
        <v>12</v>
      </c>
      <c r="P16" s="475"/>
      <c r="Q16" s="476"/>
      <c r="R16" s="511"/>
      <c r="S16" s="506"/>
      <c r="T16" s="529">
        <f t="shared" si="8"/>
        <v>9.77</v>
      </c>
      <c r="U16" s="530">
        <f t="shared" si="9"/>
        <v>8.94</v>
      </c>
      <c r="V16" s="531">
        <f t="shared" si="10"/>
        <v>8.48</v>
      </c>
      <c r="W16" s="532">
        <f t="shared" si="11"/>
        <v>912.7</v>
      </c>
      <c r="X16" s="533">
        <f t="shared" si="12"/>
        <v>583</v>
      </c>
      <c r="Y16" s="534">
        <f t="shared" si="13"/>
        <v>524.79999999999995</v>
      </c>
      <c r="Z16" s="521"/>
      <c r="AA16" s="535">
        <f t="shared" si="15"/>
        <v>8</v>
      </c>
      <c r="AB16" s="528">
        <f t="shared" si="16"/>
        <v>12</v>
      </c>
      <c r="AC16" s="536">
        <f t="shared" si="17"/>
        <v>20.714285714285715</v>
      </c>
    </row>
    <row r="17" spans="1:29" ht="14.25">
      <c r="A17" s="417"/>
      <c r="B17" s="435">
        <v>11</v>
      </c>
      <c r="C17" s="436">
        <v>321</v>
      </c>
      <c r="D17" s="437" t="str">
        <f t="shared" si="0"/>
        <v>かまくら</v>
      </c>
      <c r="E17" s="438">
        <f t="shared" si="1"/>
        <v>9.4499999999999993</v>
      </c>
      <c r="F17" s="439">
        <v>3</v>
      </c>
      <c r="G17" s="440">
        <v>0.61024305555555558</v>
      </c>
      <c r="H17" s="484">
        <f t="shared" si="2"/>
        <v>16725</v>
      </c>
      <c r="I17" s="485">
        <f t="shared" si="3"/>
        <v>571.9</v>
      </c>
      <c r="J17" s="486"/>
      <c r="K17" s="487">
        <f t="shared" si="4"/>
        <v>6945.51</v>
      </c>
      <c r="L17" s="488">
        <f t="shared" si="5"/>
        <v>6.8989583333333507E-3</v>
      </c>
      <c r="M17" s="489">
        <f t="shared" si="6"/>
        <v>34.857894736842191</v>
      </c>
      <c r="N17" s="490">
        <f t="shared" si="7"/>
        <v>3.680717488789238</v>
      </c>
      <c r="O17" s="491">
        <f>ROUND(IF($O$6="MAX=20",AA17,IF($O$6="MAX=30",AB17,IF($O$6="MAX=40",AC17,""))),1)</f>
        <v>10</v>
      </c>
      <c r="P17" s="446"/>
      <c r="Q17" s="447"/>
      <c r="R17" s="511"/>
      <c r="S17" s="506"/>
      <c r="T17" s="529">
        <f t="shared" si="8"/>
        <v>10.06</v>
      </c>
      <c r="U17" s="530">
        <f t="shared" si="9"/>
        <v>9.4499999999999993</v>
      </c>
      <c r="V17" s="531">
        <f t="shared" si="10"/>
        <v>9.44</v>
      </c>
      <c r="W17" s="532">
        <f t="shared" si="11"/>
        <v>903.7</v>
      </c>
      <c r="X17" s="533">
        <f t="shared" si="12"/>
        <v>571.9</v>
      </c>
      <c r="Y17" s="534">
        <f t="shared" si="13"/>
        <v>502.2</v>
      </c>
      <c r="Z17" s="521"/>
      <c r="AA17" s="535">
        <f t="shared" si="15"/>
        <v>6.666666666666667</v>
      </c>
      <c r="AB17" s="528">
        <f t="shared" si="16"/>
        <v>10</v>
      </c>
      <c r="AC17" s="536">
        <f t="shared" si="17"/>
        <v>18.571428571428569</v>
      </c>
    </row>
    <row r="18" spans="1:29" ht="14.25">
      <c r="A18" s="417"/>
      <c r="B18" s="448">
        <v>12</v>
      </c>
      <c r="C18" s="477">
        <v>131</v>
      </c>
      <c r="D18" s="450" t="str">
        <f t="shared" si="0"/>
        <v>ふるたか</v>
      </c>
      <c r="E18" s="451">
        <f t="shared" si="1"/>
        <v>8.31</v>
      </c>
      <c r="F18" s="452">
        <v>11</v>
      </c>
      <c r="G18" s="453">
        <v>0.61628472222222219</v>
      </c>
      <c r="H18" s="449">
        <f t="shared" si="2"/>
        <v>17246.999999999996</v>
      </c>
      <c r="I18" s="454">
        <f t="shared" si="3"/>
        <v>598.20000000000005</v>
      </c>
      <c r="J18" s="451"/>
      <c r="K18" s="455">
        <f t="shared" si="4"/>
        <v>7017.7799999999952</v>
      </c>
      <c r="L18" s="453">
        <f t="shared" si="5"/>
        <v>7.7354166666666266E-3</v>
      </c>
      <c r="M18" s="456">
        <f t="shared" si="6"/>
        <v>39.08421052631558</v>
      </c>
      <c r="N18" s="457">
        <f t="shared" si="7"/>
        <v>3.5693164028526709</v>
      </c>
      <c r="O18" s="458">
        <f>ROUND(IF($O$6="MAX=20",AA18,IF($O$6="MAX=30",AB18,IF($O$6="MAX=40",AC18,""))),1)</f>
        <v>8</v>
      </c>
      <c r="P18" s="459"/>
      <c r="Q18" s="460"/>
      <c r="R18" s="511"/>
      <c r="S18" s="506"/>
      <c r="T18" s="529">
        <f t="shared" si="8"/>
        <v>8.2899999999999991</v>
      </c>
      <c r="U18" s="530">
        <f t="shared" si="9"/>
        <v>8.31</v>
      </c>
      <c r="V18" s="531">
        <f t="shared" si="10"/>
        <v>8.0500000000000007</v>
      </c>
      <c r="W18" s="532">
        <f t="shared" si="11"/>
        <v>965.1</v>
      </c>
      <c r="X18" s="533">
        <f t="shared" si="12"/>
        <v>598.20000000000005</v>
      </c>
      <c r="Y18" s="534">
        <f t="shared" si="13"/>
        <v>536.29999999999995</v>
      </c>
      <c r="Z18" s="521"/>
      <c r="AA18" s="535">
        <f t="shared" si="15"/>
        <v>5.333333333333333</v>
      </c>
      <c r="AB18" s="528">
        <f t="shared" si="16"/>
        <v>8</v>
      </c>
      <c r="AC18" s="536">
        <f t="shared" si="17"/>
        <v>16.428571428571431</v>
      </c>
    </row>
    <row r="19" spans="1:29" ht="14.25">
      <c r="A19" s="417"/>
      <c r="B19" s="448">
        <v>13</v>
      </c>
      <c r="C19" s="449">
        <v>199</v>
      </c>
      <c r="D19" s="450" t="str">
        <f t="shared" si="0"/>
        <v>サ－モン4</v>
      </c>
      <c r="E19" s="451">
        <f t="shared" si="1"/>
        <v>9.15</v>
      </c>
      <c r="F19" s="452">
        <v>8</v>
      </c>
      <c r="G19" s="453">
        <v>0.61402777777777773</v>
      </c>
      <c r="H19" s="449">
        <f t="shared" si="2"/>
        <v>17051.999999999993</v>
      </c>
      <c r="I19" s="454">
        <f t="shared" si="3"/>
        <v>578.20000000000005</v>
      </c>
      <c r="J19" s="451"/>
      <c r="K19" s="455">
        <f t="shared" si="4"/>
        <v>7164.7799999999916</v>
      </c>
      <c r="L19" s="453">
        <f t="shared" si="5"/>
        <v>9.4368055555554727E-3</v>
      </c>
      <c r="M19" s="456">
        <f t="shared" si="6"/>
        <v>47.680701754385545</v>
      </c>
      <c r="N19" s="457">
        <f t="shared" si="7"/>
        <v>3.6101337086558782</v>
      </c>
      <c r="O19" s="458">
        <f>ROUND(IF($O$6="MAX=20",AA19,IF($O$6="MAX=30",AB19,IF($O$6="MAX=40",AC19,""))),1)</f>
        <v>6</v>
      </c>
      <c r="P19" s="459"/>
      <c r="Q19" s="460"/>
      <c r="R19" s="511"/>
      <c r="S19" s="506"/>
      <c r="T19" s="529">
        <f t="shared" si="8"/>
        <v>9.24</v>
      </c>
      <c r="U19" s="530">
        <f t="shared" si="9"/>
        <v>9.15</v>
      </c>
      <c r="V19" s="531">
        <f t="shared" si="10"/>
        <v>9.1</v>
      </c>
      <c r="W19" s="532">
        <f t="shared" si="11"/>
        <v>930.3</v>
      </c>
      <c r="X19" s="533">
        <f t="shared" si="12"/>
        <v>578.20000000000005</v>
      </c>
      <c r="Y19" s="534">
        <f t="shared" si="13"/>
        <v>509.9</v>
      </c>
      <c r="Z19" s="521"/>
      <c r="AA19" s="535">
        <f t="shared" si="15"/>
        <v>4</v>
      </c>
      <c r="AB19" s="528">
        <f t="shared" si="16"/>
        <v>6</v>
      </c>
      <c r="AC19" s="536">
        <f t="shared" si="17"/>
        <v>14.285714285714285</v>
      </c>
    </row>
    <row r="20" spans="1:29" ht="14.25">
      <c r="A20" s="417"/>
      <c r="B20" s="448">
        <v>14</v>
      </c>
      <c r="C20" s="449">
        <v>1733</v>
      </c>
      <c r="D20" s="450" t="str">
        <f t="shared" si="0"/>
        <v>ケロニア</v>
      </c>
      <c r="E20" s="451">
        <f t="shared" si="1"/>
        <v>9.44</v>
      </c>
      <c r="F20" s="452">
        <v>10</v>
      </c>
      <c r="G20" s="453">
        <v>0.61530092592592589</v>
      </c>
      <c r="H20" s="449">
        <f t="shared" si="2"/>
        <v>17161.999999999996</v>
      </c>
      <c r="I20" s="454">
        <f t="shared" si="3"/>
        <v>572.1</v>
      </c>
      <c r="J20" s="545"/>
      <c r="K20" s="455">
        <f t="shared" si="4"/>
        <v>7379.0899999999947</v>
      </c>
      <c r="L20" s="453">
        <f t="shared" si="5"/>
        <v>1.1917245370370325E-2</v>
      </c>
      <c r="M20" s="456">
        <f t="shared" si="6"/>
        <v>60.213450292397425</v>
      </c>
      <c r="N20" s="457">
        <f t="shared" si="7"/>
        <v>3.5869945227828932</v>
      </c>
      <c r="O20" s="458">
        <f>ROUND(IF($O$6="MAX=20",AA20,IF($O$6="MAX=30",AB20,IF($O$6="MAX=40",AC20,""))),1)</f>
        <v>4</v>
      </c>
      <c r="P20" s="494"/>
      <c r="Q20" s="460"/>
      <c r="R20" s="511"/>
      <c r="S20" s="506"/>
      <c r="T20" s="529">
        <f t="shared" si="8"/>
        <v>9.67</v>
      </c>
      <c r="U20" s="530">
        <f t="shared" si="9"/>
        <v>9.44</v>
      </c>
      <c r="V20" s="531">
        <f t="shared" si="10"/>
        <v>9.35</v>
      </c>
      <c r="W20" s="532">
        <f t="shared" si="11"/>
        <v>915.7</v>
      </c>
      <c r="X20" s="533">
        <f t="shared" si="12"/>
        <v>572.1</v>
      </c>
      <c r="Y20" s="534">
        <f t="shared" si="13"/>
        <v>504.3</v>
      </c>
      <c r="Z20" s="521"/>
      <c r="AA20" s="535">
        <f t="shared" si="15"/>
        <v>2.6666666666666665</v>
      </c>
      <c r="AB20" s="528">
        <f t="shared" si="16"/>
        <v>4</v>
      </c>
      <c r="AC20" s="536">
        <f t="shared" si="17"/>
        <v>12.142857142857142</v>
      </c>
    </row>
    <row r="21" spans="1:29" ht="14.25">
      <c r="A21" s="417"/>
      <c r="B21" s="461">
        <v>15</v>
      </c>
      <c r="C21" s="462">
        <v>4469</v>
      </c>
      <c r="D21" s="463" t="str">
        <f t="shared" si="0"/>
        <v>未央</v>
      </c>
      <c r="E21" s="464">
        <f t="shared" si="1"/>
        <v>6.6</v>
      </c>
      <c r="F21" s="465">
        <v>15</v>
      </c>
      <c r="G21" s="466">
        <v>0.63246527777777783</v>
      </c>
      <c r="H21" s="462">
        <f t="shared" si="2"/>
        <v>18645.000000000004</v>
      </c>
      <c r="I21" s="478">
        <f t="shared" si="3"/>
        <v>648.5</v>
      </c>
      <c r="J21" s="464"/>
      <c r="K21" s="480">
        <f t="shared" si="4"/>
        <v>7555.6500000000033</v>
      </c>
      <c r="L21" s="466">
        <f t="shared" si="5"/>
        <v>1.3960763888888943E-2</v>
      </c>
      <c r="M21" s="481">
        <f t="shared" si="6"/>
        <v>70.538596491228333</v>
      </c>
      <c r="N21" s="482">
        <f t="shared" si="7"/>
        <v>3.3016894609814957</v>
      </c>
      <c r="O21" s="483">
        <f>ROUND(IF($O$6="MAX=20",AA21,IF($O$6="MAX=30",AB21,IF($O$6="MAX=40",AC21,""))),1)</f>
        <v>2</v>
      </c>
      <c r="P21" s="546"/>
      <c r="Q21" s="476"/>
      <c r="R21" s="511"/>
      <c r="S21" s="506"/>
      <c r="T21" s="529">
        <f t="shared" si="8"/>
        <v>6.54</v>
      </c>
      <c r="U21" s="530">
        <f t="shared" si="9"/>
        <v>6.6</v>
      </c>
      <c r="V21" s="531">
        <f t="shared" si="10"/>
        <v>6.69</v>
      </c>
      <c r="W21" s="532">
        <f t="shared" si="11"/>
        <v>1046.0999999999999</v>
      </c>
      <c r="X21" s="533">
        <f t="shared" si="12"/>
        <v>648.5</v>
      </c>
      <c r="Y21" s="534">
        <f t="shared" si="13"/>
        <v>578.4</v>
      </c>
      <c r="Z21" s="521"/>
      <c r="AA21" s="535">
        <f t="shared" si="15"/>
        <v>1.3333333333333333</v>
      </c>
      <c r="AB21" s="528">
        <f t="shared" si="16"/>
        <v>2</v>
      </c>
      <c r="AC21" s="536">
        <f t="shared" si="17"/>
        <v>10</v>
      </c>
    </row>
    <row r="22" spans="1:29" ht="14.25">
      <c r="A22" s="417"/>
      <c r="B22" s="492"/>
      <c r="C22" s="484"/>
      <c r="D22" s="497" t="str">
        <f t="shared" ref="D22:D26" si="18">IF(ISBLANK(C22),"",VLOOKUP(C22,各艇データ,2,FALSE))</f>
        <v/>
      </c>
      <c r="E22" s="438" t="str">
        <f t="shared" ref="E22:E23" si="19">IF($I$6="Ⅰ",T22,IF($I$6="Ⅱ",U22,IF($I$6="Ⅲ",V22,"")))</f>
        <v/>
      </c>
      <c r="F22" s="439"/>
      <c r="G22" s="488"/>
      <c r="H22" s="484" t="str">
        <f t="shared" ref="H22:H31" si="20">IFERROR(IF(G22-$Q$2&lt;=0,"",(G22-$Q$2)*86400),"")</f>
        <v/>
      </c>
      <c r="I22" s="485" t="str">
        <f t="shared" ref="I22:I31" si="21">IF($I$6="Ⅰ",W22,IF($I$6="Ⅱ",X22,IF($I$6="Ⅲ",Y22,"")))</f>
        <v/>
      </c>
      <c r="J22" s="486"/>
      <c r="K22" s="487" t="str">
        <f t="shared" ref="K22:K31" si="22">IFERROR(H22*(1+0.01*J22)-I22*$N$3,"")</f>
        <v/>
      </c>
      <c r="L22" s="440" t="str">
        <f t="shared" ref="L22:L31" si="23">IFERROR((K22-$K$7)/86400,"")</f>
        <v/>
      </c>
      <c r="M22" s="443" t="str">
        <f t="shared" ref="M22:M31" si="24">IFERROR((K22-$K$7)/$N$3,"")</f>
        <v/>
      </c>
      <c r="N22" s="444" t="str">
        <f t="shared" ref="N22:N31" si="25">IFERROR($N$3/(H22/3600),"")</f>
        <v/>
      </c>
      <c r="O22" s="491"/>
      <c r="P22" s="499"/>
      <c r="Q22" s="493"/>
      <c r="R22" s="511"/>
      <c r="S22" s="506"/>
      <c r="T22" s="529" t="str">
        <f t="shared" si="8"/>
        <v/>
      </c>
      <c r="U22" s="530" t="str">
        <f t="shared" si="9"/>
        <v/>
      </c>
      <c r="V22" s="531" t="str">
        <f t="shared" si="10"/>
        <v/>
      </c>
      <c r="W22" s="532" t="str">
        <f t="shared" si="11"/>
        <v/>
      </c>
      <c r="X22" s="533" t="str">
        <f t="shared" si="12"/>
        <v/>
      </c>
      <c r="Y22" s="534" t="str">
        <f t="shared" si="13"/>
        <v/>
      </c>
      <c r="Z22" s="521"/>
      <c r="AA22" s="535" t="str">
        <f t="shared" si="15"/>
        <v/>
      </c>
      <c r="AB22" s="528" t="str">
        <f t="shared" si="16"/>
        <v/>
      </c>
      <c r="AC22" s="536" t="str">
        <f t="shared" si="17"/>
        <v/>
      </c>
    </row>
    <row r="23" spans="1:29" ht="14.25">
      <c r="A23" s="417"/>
      <c r="B23" s="448"/>
      <c r="C23" s="449"/>
      <c r="D23" s="450" t="str">
        <f t="shared" si="18"/>
        <v/>
      </c>
      <c r="E23" s="451" t="str">
        <f t="shared" si="19"/>
        <v/>
      </c>
      <c r="F23" s="452"/>
      <c r="G23" s="453"/>
      <c r="H23" s="449" t="str">
        <f t="shared" si="20"/>
        <v/>
      </c>
      <c r="I23" s="454" t="str">
        <f t="shared" si="21"/>
        <v/>
      </c>
      <c r="J23" s="451"/>
      <c r="K23" s="455" t="str">
        <f t="shared" si="22"/>
        <v/>
      </c>
      <c r="L23" s="453" t="str">
        <f t="shared" si="23"/>
        <v/>
      </c>
      <c r="M23" s="456" t="str">
        <f t="shared" si="24"/>
        <v/>
      </c>
      <c r="N23" s="457" t="str">
        <f t="shared" si="25"/>
        <v/>
      </c>
      <c r="O23" s="458"/>
      <c r="P23" s="494"/>
      <c r="Q23" s="460"/>
      <c r="R23" s="511"/>
      <c r="S23" s="506"/>
      <c r="T23" s="529" t="str">
        <f t="shared" si="8"/>
        <v/>
      </c>
      <c r="U23" s="530" t="str">
        <f t="shared" si="9"/>
        <v/>
      </c>
      <c r="V23" s="531" t="str">
        <f t="shared" si="10"/>
        <v/>
      </c>
      <c r="W23" s="532" t="str">
        <f t="shared" si="11"/>
        <v/>
      </c>
      <c r="X23" s="533" t="str">
        <f t="shared" si="12"/>
        <v/>
      </c>
      <c r="Y23" s="534" t="str">
        <f t="shared" si="13"/>
        <v/>
      </c>
      <c r="Z23" s="521"/>
      <c r="AA23" s="535" t="str">
        <f t="shared" si="15"/>
        <v/>
      </c>
      <c r="AB23" s="528" t="str">
        <f t="shared" si="16"/>
        <v/>
      </c>
      <c r="AC23" s="536" t="str">
        <f t="shared" si="17"/>
        <v/>
      </c>
    </row>
    <row r="24" spans="1:29" ht="14.25">
      <c r="A24" s="417"/>
      <c r="B24" s="448"/>
      <c r="C24" s="449"/>
      <c r="D24" s="450" t="str">
        <f t="shared" si="18"/>
        <v/>
      </c>
      <c r="E24" s="451"/>
      <c r="F24" s="452"/>
      <c r="G24" s="453"/>
      <c r="H24" s="449" t="str">
        <f t="shared" si="20"/>
        <v/>
      </c>
      <c r="I24" s="454" t="str">
        <f t="shared" si="21"/>
        <v/>
      </c>
      <c r="J24" s="451"/>
      <c r="K24" s="455" t="str">
        <f t="shared" si="22"/>
        <v/>
      </c>
      <c r="L24" s="453" t="str">
        <f t="shared" si="23"/>
        <v/>
      </c>
      <c r="M24" s="456" t="str">
        <f t="shared" si="24"/>
        <v/>
      </c>
      <c r="N24" s="457" t="str">
        <f t="shared" si="25"/>
        <v/>
      </c>
      <c r="O24" s="458"/>
      <c r="P24" s="495"/>
      <c r="Q24" s="460"/>
      <c r="R24" s="511"/>
      <c r="S24" s="506"/>
      <c r="T24" s="529" t="str">
        <f t="shared" si="8"/>
        <v/>
      </c>
      <c r="U24" s="530" t="str">
        <f t="shared" si="9"/>
        <v/>
      </c>
      <c r="V24" s="531" t="str">
        <f t="shared" si="10"/>
        <v/>
      </c>
      <c r="W24" s="532" t="str">
        <f t="shared" si="11"/>
        <v/>
      </c>
      <c r="X24" s="533" t="str">
        <f t="shared" si="12"/>
        <v/>
      </c>
      <c r="Y24" s="534" t="str">
        <f t="shared" si="13"/>
        <v/>
      </c>
      <c r="Z24" s="521"/>
      <c r="AA24" s="535" t="str">
        <f t="shared" si="15"/>
        <v/>
      </c>
      <c r="AB24" s="528" t="str">
        <f t="shared" si="16"/>
        <v/>
      </c>
      <c r="AC24" s="536" t="str">
        <f t="shared" si="17"/>
        <v/>
      </c>
    </row>
    <row r="25" spans="1:29" ht="14.25">
      <c r="A25" s="417"/>
      <c r="B25" s="448"/>
      <c r="C25" s="449"/>
      <c r="D25" s="450" t="str">
        <f t="shared" si="18"/>
        <v/>
      </c>
      <c r="E25" s="451"/>
      <c r="F25" s="452"/>
      <c r="G25" s="453"/>
      <c r="H25" s="449" t="str">
        <f t="shared" si="20"/>
        <v/>
      </c>
      <c r="I25" s="454" t="str">
        <f t="shared" si="21"/>
        <v/>
      </c>
      <c r="J25" s="451"/>
      <c r="K25" s="455" t="str">
        <f t="shared" si="22"/>
        <v/>
      </c>
      <c r="L25" s="453" t="str">
        <f t="shared" si="23"/>
        <v/>
      </c>
      <c r="M25" s="456" t="str">
        <f t="shared" si="24"/>
        <v/>
      </c>
      <c r="N25" s="457" t="str">
        <f t="shared" si="25"/>
        <v/>
      </c>
      <c r="O25" s="458"/>
      <c r="P25" s="495"/>
      <c r="Q25" s="460"/>
      <c r="R25" s="511"/>
      <c r="S25" s="506"/>
      <c r="T25" s="529" t="str">
        <f t="shared" si="8"/>
        <v/>
      </c>
      <c r="U25" s="530" t="str">
        <f t="shared" si="9"/>
        <v/>
      </c>
      <c r="V25" s="531" t="str">
        <f t="shared" si="10"/>
        <v/>
      </c>
      <c r="W25" s="532" t="str">
        <f t="shared" si="11"/>
        <v/>
      </c>
      <c r="X25" s="533" t="str">
        <f t="shared" si="12"/>
        <v/>
      </c>
      <c r="Y25" s="534" t="str">
        <f t="shared" si="13"/>
        <v/>
      </c>
      <c r="Z25" s="521"/>
      <c r="AA25" s="535" t="str">
        <f t="shared" si="15"/>
        <v/>
      </c>
      <c r="AB25" s="528" t="str">
        <f t="shared" si="16"/>
        <v/>
      </c>
      <c r="AC25" s="536" t="str">
        <f t="shared" si="17"/>
        <v/>
      </c>
    </row>
    <row r="26" spans="1:29" ht="14.25">
      <c r="A26" s="417"/>
      <c r="B26" s="461"/>
      <c r="C26" s="462"/>
      <c r="D26" s="463" t="str">
        <f t="shared" si="18"/>
        <v/>
      </c>
      <c r="E26" s="464"/>
      <c r="F26" s="465"/>
      <c r="G26" s="466"/>
      <c r="H26" s="462" t="str">
        <f t="shared" si="20"/>
        <v/>
      </c>
      <c r="I26" s="478" t="str">
        <f t="shared" si="21"/>
        <v/>
      </c>
      <c r="J26" s="464"/>
      <c r="K26" s="480" t="str">
        <f t="shared" si="22"/>
        <v/>
      </c>
      <c r="L26" s="466" t="str">
        <f t="shared" si="23"/>
        <v/>
      </c>
      <c r="M26" s="481" t="str">
        <f t="shared" si="24"/>
        <v/>
      </c>
      <c r="N26" s="482" t="str">
        <f t="shared" si="25"/>
        <v/>
      </c>
      <c r="O26" s="483"/>
      <c r="P26" s="496"/>
      <c r="Q26" s="476"/>
      <c r="R26" s="511"/>
      <c r="S26" s="506"/>
      <c r="T26" s="529" t="str">
        <f t="shared" si="8"/>
        <v/>
      </c>
      <c r="U26" s="530" t="str">
        <f t="shared" si="9"/>
        <v/>
      </c>
      <c r="V26" s="531" t="str">
        <f t="shared" si="10"/>
        <v/>
      </c>
      <c r="W26" s="532" t="str">
        <f t="shared" si="11"/>
        <v/>
      </c>
      <c r="X26" s="533" t="str">
        <f t="shared" si="12"/>
        <v/>
      </c>
      <c r="Y26" s="534" t="str">
        <f t="shared" si="13"/>
        <v/>
      </c>
      <c r="Z26" s="521"/>
      <c r="AA26" s="535" t="str">
        <f t="shared" si="15"/>
        <v/>
      </c>
      <c r="AB26" s="528" t="str">
        <f t="shared" si="16"/>
        <v/>
      </c>
      <c r="AC26" s="536" t="str">
        <f t="shared" si="17"/>
        <v/>
      </c>
    </row>
    <row r="27" spans="1:29" ht="14.25">
      <c r="A27" s="417"/>
      <c r="B27" s="492"/>
      <c r="C27" s="484"/>
      <c r="D27" s="497"/>
      <c r="E27" s="486"/>
      <c r="F27" s="498"/>
      <c r="G27" s="488"/>
      <c r="H27" s="484" t="str">
        <f t="shared" si="20"/>
        <v/>
      </c>
      <c r="I27" s="485" t="str">
        <f t="shared" si="21"/>
        <v/>
      </c>
      <c r="J27" s="486"/>
      <c r="K27" s="487" t="str">
        <f t="shared" si="22"/>
        <v/>
      </c>
      <c r="L27" s="440" t="str">
        <f t="shared" si="23"/>
        <v/>
      </c>
      <c r="M27" s="443" t="str">
        <f t="shared" si="24"/>
        <v/>
      </c>
      <c r="N27" s="444" t="str">
        <f t="shared" si="25"/>
        <v/>
      </c>
      <c r="O27" s="491"/>
      <c r="P27" s="547"/>
      <c r="Q27" s="493"/>
      <c r="R27" s="511"/>
      <c r="S27" s="506"/>
      <c r="T27" s="529" t="str">
        <f t="shared" si="8"/>
        <v/>
      </c>
      <c r="U27" s="530" t="str">
        <f t="shared" si="9"/>
        <v/>
      </c>
      <c r="V27" s="531" t="str">
        <f t="shared" si="10"/>
        <v/>
      </c>
      <c r="W27" s="532" t="str">
        <f t="shared" si="11"/>
        <v/>
      </c>
      <c r="X27" s="533" t="str">
        <f t="shared" si="12"/>
        <v/>
      </c>
      <c r="Y27" s="534" t="str">
        <f t="shared" si="13"/>
        <v/>
      </c>
      <c r="Z27" s="521"/>
      <c r="AA27" s="535" t="str">
        <f>IF(ISBLANK(B27),"",IFERROR(20*($P$3+1-$B27)/$P$3,"20.0"))</f>
        <v/>
      </c>
      <c r="AB27" s="528" t="str">
        <f>IF(ISBLANK(B27),"",IFERROR(30*($P$3+1-$B27)/$P$3,"30.0"))</f>
        <v/>
      </c>
      <c r="AC27" s="536" t="str">
        <f>IF(ISBLANK(B27),"",IFERROR(30*($P$3-$B27)/($P$3-1)+10,"20.0"))</f>
        <v/>
      </c>
    </row>
    <row r="28" spans="1:29" ht="14.25">
      <c r="A28" s="417"/>
      <c r="B28" s="448"/>
      <c r="C28" s="449"/>
      <c r="D28" s="450"/>
      <c r="E28" s="451"/>
      <c r="F28" s="452"/>
      <c r="G28" s="453"/>
      <c r="H28" s="449" t="str">
        <f t="shared" si="20"/>
        <v/>
      </c>
      <c r="I28" s="454" t="str">
        <f t="shared" si="21"/>
        <v/>
      </c>
      <c r="J28" s="451"/>
      <c r="K28" s="455" t="str">
        <f t="shared" si="22"/>
        <v/>
      </c>
      <c r="L28" s="453" t="str">
        <f t="shared" si="23"/>
        <v/>
      </c>
      <c r="M28" s="456" t="str">
        <f t="shared" si="24"/>
        <v/>
      </c>
      <c r="N28" s="457" t="str">
        <f t="shared" si="25"/>
        <v/>
      </c>
      <c r="O28" s="458"/>
      <c r="P28" s="548"/>
      <c r="Q28" s="460"/>
      <c r="R28" s="511"/>
      <c r="S28" s="506"/>
      <c r="T28" s="529" t="str">
        <f t="shared" si="8"/>
        <v/>
      </c>
      <c r="U28" s="530" t="str">
        <f t="shared" si="9"/>
        <v/>
      </c>
      <c r="V28" s="531" t="str">
        <f t="shared" si="10"/>
        <v/>
      </c>
      <c r="W28" s="532" t="str">
        <f t="shared" si="11"/>
        <v/>
      </c>
      <c r="X28" s="533" t="str">
        <f t="shared" si="12"/>
        <v/>
      </c>
      <c r="Y28" s="534" t="str">
        <f t="shared" si="13"/>
        <v/>
      </c>
      <c r="Z28" s="521"/>
      <c r="AA28" s="535" t="str">
        <f>IF(ISBLANK(B28),"",IFERROR(20*($P$3+1-$B28)/$P$3,"20.0"))</f>
        <v/>
      </c>
      <c r="AB28" s="528" t="str">
        <f>IF(ISBLANK(B28),"",IFERROR(30*($P$3+1-$B28)/$P$3,"30.0"))</f>
        <v/>
      </c>
      <c r="AC28" s="536" t="str">
        <f>IF(ISBLANK(B28),"",IFERROR(30*($P$3-$B28)/($P$3-1)+10,"20.0"))</f>
        <v/>
      </c>
    </row>
    <row r="29" spans="1:29" ht="14.25">
      <c r="A29" s="417"/>
      <c r="B29" s="448"/>
      <c r="C29" s="449"/>
      <c r="D29" s="450"/>
      <c r="E29" s="451"/>
      <c r="F29" s="452"/>
      <c r="G29" s="453"/>
      <c r="H29" s="449" t="str">
        <f t="shared" si="20"/>
        <v/>
      </c>
      <c r="I29" s="454" t="str">
        <f t="shared" si="21"/>
        <v/>
      </c>
      <c r="J29" s="451"/>
      <c r="K29" s="455" t="str">
        <f t="shared" si="22"/>
        <v/>
      </c>
      <c r="L29" s="453" t="str">
        <f t="shared" si="23"/>
        <v/>
      </c>
      <c r="M29" s="456" t="str">
        <f t="shared" si="24"/>
        <v/>
      </c>
      <c r="N29" s="457" t="str">
        <f t="shared" si="25"/>
        <v/>
      </c>
      <c r="O29" s="458"/>
      <c r="P29" s="548"/>
      <c r="Q29" s="460"/>
      <c r="R29" s="511"/>
      <c r="S29" s="506"/>
      <c r="T29" s="529" t="str">
        <f t="shared" si="8"/>
        <v/>
      </c>
      <c r="U29" s="530" t="str">
        <f t="shared" si="9"/>
        <v/>
      </c>
      <c r="V29" s="531" t="str">
        <f t="shared" si="10"/>
        <v/>
      </c>
      <c r="W29" s="532" t="str">
        <f t="shared" si="11"/>
        <v/>
      </c>
      <c r="X29" s="533" t="str">
        <f t="shared" si="12"/>
        <v/>
      </c>
      <c r="Y29" s="534" t="str">
        <f t="shared" si="13"/>
        <v/>
      </c>
      <c r="Z29" s="521"/>
      <c r="AA29" s="535" t="str">
        <f>IF(ISBLANK(B29),"",IFERROR(20*($P$3+1-$B29)/$P$3,"20.0"))</f>
        <v/>
      </c>
      <c r="AB29" s="528" t="str">
        <f>IF(ISBLANK(B29),"",IFERROR(30*($P$3+1-$B29)/$P$3,"30.0"))</f>
        <v/>
      </c>
      <c r="AC29" s="536" t="str">
        <f>IF(ISBLANK(B29),"",IFERROR(30*($P$3-$B29)/($P$3-1)+10,"20.0"))</f>
        <v/>
      </c>
    </row>
    <row r="30" spans="1:29" ht="14.25">
      <c r="A30" s="417"/>
      <c r="B30" s="448"/>
      <c r="C30" s="449"/>
      <c r="D30" s="450"/>
      <c r="E30" s="451"/>
      <c r="F30" s="452"/>
      <c r="G30" s="453"/>
      <c r="H30" s="449" t="str">
        <f t="shared" si="20"/>
        <v/>
      </c>
      <c r="I30" s="454" t="str">
        <f t="shared" si="21"/>
        <v/>
      </c>
      <c r="J30" s="451"/>
      <c r="K30" s="455" t="str">
        <f t="shared" si="22"/>
        <v/>
      </c>
      <c r="L30" s="453" t="str">
        <f t="shared" si="23"/>
        <v/>
      </c>
      <c r="M30" s="456" t="str">
        <f t="shared" si="24"/>
        <v/>
      </c>
      <c r="N30" s="457" t="str">
        <f t="shared" si="25"/>
        <v/>
      </c>
      <c r="O30" s="458"/>
      <c r="P30" s="549"/>
      <c r="Q30" s="460"/>
      <c r="R30" s="511"/>
      <c r="S30" s="506"/>
      <c r="T30" s="529" t="str">
        <f t="shared" si="8"/>
        <v/>
      </c>
      <c r="U30" s="530" t="str">
        <f t="shared" si="9"/>
        <v/>
      </c>
      <c r="V30" s="531" t="str">
        <f t="shared" si="10"/>
        <v/>
      </c>
      <c r="W30" s="532" t="str">
        <f t="shared" si="11"/>
        <v/>
      </c>
      <c r="X30" s="533" t="str">
        <f t="shared" si="12"/>
        <v/>
      </c>
      <c r="Y30" s="534" t="str">
        <f t="shared" si="13"/>
        <v/>
      </c>
      <c r="Z30" s="521"/>
      <c r="AA30" s="535" t="str">
        <f>IF(ISBLANK(B30),"",IFERROR(20*($P$3+1-$B30)/$P$3,"20.0"))</f>
        <v/>
      </c>
      <c r="AB30" s="528" t="str">
        <f>IF(ISBLANK(B30),"",IFERROR(30*($P$3+1-$B30)/$P$3,"30.0"))</f>
        <v/>
      </c>
      <c r="AC30" s="536" t="str">
        <f>IF(ISBLANK(B30),"",IFERROR(30*($P$3-$B30)/($P$3-1)+10,"20.0"))</f>
        <v/>
      </c>
    </row>
    <row r="31" spans="1:29" ht="15" thickBot="1">
      <c r="A31" s="417"/>
      <c r="B31" s="461"/>
      <c r="C31" s="462"/>
      <c r="D31" s="463"/>
      <c r="E31" s="464"/>
      <c r="F31" s="465"/>
      <c r="G31" s="466"/>
      <c r="H31" s="462" t="str">
        <f t="shared" si="20"/>
        <v/>
      </c>
      <c r="I31" s="478" t="str">
        <f t="shared" si="21"/>
        <v/>
      </c>
      <c r="J31" s="464"/>
      <c r="K31" s="480" t="str">
        <f t="shared" si="22"/>
        <v/>
      </c>
      <c r="L31" s="466" t="str">
        <f t="shared" si="23"/>
        <v/>
      </c>
      <c r="M31" s="481" t="str">
        <f t="shared" si="24"/>
        <v/>
      </c>
      <c r="N31" s="482" t="str">
        <f t="shared" si="25"/>
        <v/>
      </c>
      <c r="O31" s="483"/>
      <c r="P31" s="496"/>
      <c r="Q31" s="476"/>
      <c r="R31" s="511"/>
      <c r="S31" s="506"/>
      <c r="T31" s="537" t="str">
        <f t="shared" si="8"/>
        <v/>
      </c>
      <c r="U31" s="538" t="str">
        <f t="shared" si="9"/>
        <v/>
      </c>
      <c r="V31" s="539" t="str">
        <f t="shared" si="10"/>
        <v/>
      </c>
      <c r="W31" s="540" t="str">
        <f t="shared" si="11"/>
        <v/>
      </c>
      <c r="X31" s="541" t="str">
        <f t="shared" si="12"/>
        <v/>
      </c>
      <c r="Y31" s="542" t="str">
        <f t="shared" si="13"/>
        <v/>
      </c>
      <c r="Z31" s="521"/>
      <c r="AA31" s="535" t="str">
        <f>IF(ISBLANK(B31),"",IFERROR(20*($P$3+1-$B31)/$P$3,"20.0"))</f>
        <v/>
      </c>
      <c r="AB31" s="528" t="str">
        <f>IF(ISBLANK(B31),"",IFERROR(30*($P$3+1-$B31)/$P$3,"30.0"))</f>
        <v/>
      </c>
      <c r="AC31" s="536" t="str">
        <f>IF(ISBLANK(B31),"",IFERROR(30*($P$3-$B31)/($P$3-1)+10,"20.0"))</f>
        <v/>
      </c>
    </row>
    <row r="32" spans="1:29" ht="15" customHeight="1">
      <c r="A32" s="417"/>
      <c r="B32" s="631" t="s">
        <v>358</v>
      </c>
      <c r="C32" s="632"/>
      <c r="D32" s="633"/>
      <c r="E32" s="501" t="s">
        <v>193</v>
      </c>
      <c r="F32" s="640" t="s">
        <v>363</v>
      </c>
      <c r="G32" s="641"/>
      <c r="H32" s="665" t="s">
        <v>370</v>
      </c>
      <c r="I32" s="666"/>
      <c r="J32" s="666"/>
      <c r="K32" s="666"/>
      <c r="L32" s="666"/>
      <c r="M32" s="666"/>
      <c r="N32" s="666"/>
      <c r="O32" s="666"/>
      <c r="P32" s="666"/>
      <c r="Q32" s="667"/>
      <c r="R32" s="550"/>
      <c r="S32" s="406"/>
      <c r="T32" s="515"/>
      <c r="U32" s="515"/>
      <c r="V32" s="515"/>
      <c r="Y32" s="515"/>
      <c r="Z32" s="515"/>
    </row>
    <row r="33" spans="1:26" ht="15" customHeight="1">
      <c r="A33" s="417"/>
      <c r="B33" s="634"/>
      <c r="C33" s="635"/>
      <c r="D33" s="636"/>
      <c r="E33" s="502" t="s">
        <v>194</v>
      </c>
      <c r="F33" s="624" t="s">
        <v>361</v>
      </c>
      <c r="G33" s="625"/>
      <c r="H33" s="668"/>
      <c r="I33" s="669"/>
      <c r="J33" s="669"/>
      <c r="K33" s="669"/>
      <c r="L33" s="669"/>
      <c r="M33" s="669"/>
      <c r="N33" s="669"/>
      <c r="O33" s="669"/>
      <c r="P33" s="669"/>
      <c r="Q33" s="670"/>
      <c r="R33" s="550"/>
      <c r="S33" s="406"/>
      <c r="T33" s="515"/>
      <c r="U33" s="515"/>
      <c r="V33" s="515"/>
      <c r="Y33" s="515"/>
      <c r="Z33" s="515"/>
    </row>
    <row r="34" spans="1:26" ht="23.25" customHeight="1">
      <c r="A34" s="417"/>
      <c r="B34" s="637"/>
      <c r="C34" s="638"/>
      <c r="D34" s="639"/>
      <c r="E34" s="502" t="s">
        <v>195</v>
      </c>
      <c r="F34" s="624" t="s">
        <v>362</v>
      </c>
      <c r="G34" s="625"/>
      <c r="H34" s="668"/>
      <c r="I34" s="669"/>
      <c r="J34" s="669"/>
      <c r="K34" s="669"/>
      <c r="L34" s="669"/>
      <c r="M34" s="669"/>
      <c r="N34" s="669"/>
      <c r="O34" s="669"/>
      <c r="P34" s="669"/>
      <c r="Q34" s="670"/>
      <c r="R34" s="550"/>
      <c r="S34" s="406"/>
      <c r="T34" s="515"/>
      <c r="U34" s="515"/>
      <c r="V34" s="515"/>
      <c r="Y34" s="515"/>
      <c r="Z34" s="515"/>
    </row>
    <row r="35" spans="1:26" ht="22.5" customHeight="1">
      <c r="A35" s="417"/>
      <c r="B35" s="651" t="s">
        <v>359</v>
      </c>
      <c r="C35" s="652"/>
      <c r="D35" s="653"/>
      <c r="E35" s="662" t="s">
        <v>197</v>
      </c>
      <c r="F35" s="624" t="str">
        <f>参照ﾃﾞｰﾀ!AL6</f>
        <v>衣笠</v>
      </c>
      <c r="G35" s="625"/>
      <c r="H35" s="668"/>
      <c r="I35" s="669"/>
      <c r="J35" s="669"/>
      <c r="K35" s="669"/>
      <c r="L35" s="669"/>
      <c r="M35" s="669"/>
      <c r="N35" s="669"/>
      <c r="O35" s="669"/>
      <c r="P35" s="669"/>
      <c r="Q35" s="670"/>
      <c r="R35" s="550"/>
      <c r="S35" s="406"/>
      <c r="T35" s="515"/>
      <c r="U35" s="515"/>
      <c r="V35" s="515"/>
      <c r="Y35" s="515"/>
      <c r="Z35" s="515"/>
    </row>
    <row r="36" spans="1:26" ht="15" customHeight="1">
      <c r="A36" s="417"/>
      <c r="B36" s="654"/>
      <c r="C36" s="655"/>
      <c r="D36" s="656"/>
      <c r="E36" s="663"/>
      <c r="F36" s="624"/>
      <c r="G36" s="625"/>
      <c r="H36" s="668"/>
      <c r="I36" s="669"/>
      <c r="J36" s="669"/>
      <c r="K36" s="669"/>
      <c r="L36" s="669"/>
      <c r="M36" s="669"/>
      <c r="N36" s="669"/>
      <c r="O36" s="669"/>
      <c r="P36" s="669"/>
      <c r="Q36" s="670"/>
      <c r="R36" s="550"/>
      <c r="S36" s="406"/>
      <c r="T36" s="515"/>
      <c r="U36" s="515"/>
      <c r="V36" s="515"/>
      <c r="Y36" s="515"/>
      <c r="Z36" s="515"/>
    </row>
    <row r="37" spans="1:26" ht="15" customHeight="1">
      <c r="A37" s="417"/>
      <c r="B37" s="654"/>
      <c r="C37" s="655"/>
      <c r="D37" s="656"/>
      <c r="E37" s="501" t="s">
        <v>196</v>
      </c>
      <c r="F37" s="664">
        <v>43205</v>
      </c>
      <c r="G37" s="641"/>
      <c r="H37" s="668"/>
      <c r="I37" s="669"/>
      <c r="J37" s="669"/>
      <c r="K37" s="669"/>
      <c r="L37" s="669"/>
      <c r="M37" s="669"/>
      <c r="N37" s="669"/>
      <c r="O37" s="669"/>
      <c r="P37" s="669"/>
      <c r="Q37" s="670"/>
      <c r="R37" s="550"/>
      <c r="S37" s="406"/>
      <c r="T37" s="515"/>
      <c r="U37" s="515"/>
      <c r="V37" s="515"/>
      <c r="Y37" s="515"/>
      <c r="Z37" s="515"/>
    </row>
    <row r="38" spans="1:26" ht="15">
      <c r="A38" s="417"/>
      <c r="B38" s="654"/>
      <c r="C38" s="655"/>
      <c r="D38" s="656"/>
      <c r="E38" s="502" t="s">
        <v>210</v>
      </c>
      <c r="F38" s="624" t="s">
        <v>80</v>
      </c>
      <c r="G38" s="625"/>
      <c r="H38" s="668"/>
      <c r="I38" s="669"/>
      <c r="J38" s="669"/>
      <c r="K38" s="669"/>
      <c r="L38" s="669"/>
      <c r="M38" s="669"/>
      <c r="N38" s="669"/>
      <c r="O38" s="669"/>
      <c r="P38" s="669"/>
      <c r="Q38" s="670"/>
      <c r="R38" s="550"/>
      <c r="S38" s="406"/>
      <c r="T38" s="515"/>
      <c r="U38" s="515"/>
      <c r="V38" s="515"/>
      <c r="Y38" s="515"/>
      <c r="Z38" s="515"/>
    </row>
    <row r="39" spans="1:26" ht="30">
      <c r="A39" s="417"/>
      <c r="B39" s="654"/>
      <c r="C39" s="655"/>
      <c r="D39" s="656"/>
      <c r="E39" s="502" t="s">
        <v>197</v>
      </c>
      <c r="F39" s="624" t="str">
        <f>参照ﾃﾞｰﾀ!AL7</f>
        <v>ネプチューンXⅡ</v>
      </c>
      <c r="G39" s="625"/>
      <c r="H39" s="668"/>
      <c r="I39" s="669"/>
      <c r="J39" s="669"/>
      <c r="K39" s="669"/>
      <c r="L39" s="669"/>
      <c r="M39" s="669"/>
      <c r="N39" s="669"/>
      <c r="O39" s="669"/>
      <c r="P39" s="669"/>
      <c r="Q39" s="670"/>
      <c r="R39" s="550"/>
      <c r="S39" s="406"/>
      <c r="T39" s="515"/>
      <c r="U39" s="515"/>
      <c r="V39" s="515"/>
      <c r="Y39" s="515"/>
      <c r="Z39" s="515"/>
    </row>
    <row r="40" spans="1:26" ht="15">
      <c r="A40" s="417"/>
      <c r="B40" s="654"/>
      <c r="C40" s="655"/>
      <c r="D40" s="656"/>
      <c r="E40" s="502"/>
      <c r="F40" s="624"/>
      <c r="G40" s="625"/>
      <c r="H40" s="668"/>
      <c r="I40" s="669"/>
      <c r="J40" s="669"/>
      <c r="K40" s="669"/>
      <c r="L40" s="669"/>
      <c r="M40" s="669"/>
      <c r="N40" s="669"/>
      <c r="O40" s="669"/>
      <c r="P40" s="669"/>
      <c r="Q40" s="670"/>
      <c r="R40" s="550"/>
      <c r="S40" s="406"/>
      <c r="T40" s="515"/>
      <c r="U40" s="515"/>
      <c r="V40" s="515"/>
      <c r="Y40" s="515"/>
      <c r="Z40" s="515"/>
    </row>
    <row r="41" spans="1:26" ht="11.25" customHeight="1" thickBot="1">
      <c r="A41" s="417"/>
      <c r="B41" s="657"/>
      <c r="C41" s="658"/>
      <c r="D41" s="659"/>
      <c r="E41" s="503"/>
      <c r="F41" s="660"/>
      <c r="G41" s="661"/>
      <c r="H41" s="671"/>
      <c r="I41" s="672"/>
      <c r="J41" s="672"/>
      <c r="K41" s="672"/>
      <c r="L41" s="672"/>
      <c r="M41" s="672"/>
      <c r="N41" s="672"/>
      <c r="O41" s="672"/>
      <c r="P41" s="672"/>
      <c r="Q41" s="673"/>
      <c r="R41" s="550"/>
      <c r="S41" s="406"/>
      <c r="T41" s="515"/>
      <c r="U41" s="515"/>
      <c r="V41" s="515"/>
      <c r="W41" s="515"/>
      <c r="X41" s="515"/>
      <c r="Y41" s="515"/>
      <c r="Z41" s="515"/>
    </row>
    <row r="42" spans="1:26">
      <c r="A42" s="417"/>
      <c r="B42" s="417"/>
      <c r="C42" s="417"/>
      <c r="D42" s="417"/>
      <c r="E42" s="417"/>
      <c r="F42" s="417"/>
      <c r="G42" s="417"/>
      <c r="H42" s="417"/>
      <c r="I42" s="417"/>
      <c r="J42" s="417"/>
      <c r="K42" s="417"/>
      <c r="L42" s="417"/>
      <c r="M42" s="417"/>
      <c r="N42" s="417"/>
      <c r="O42" s="417"/>
      <c r="P42" s="417"/>
      <c r="Q42" s="417"/>
      <c r="R42" s="417"/>
      <c r="S42" s="417"/>
    </row>
    <row r="43" spans="1:26">
      <c r="A43" s="417"/>
      <c r="B43" s="417"/>
      <c r="C43" s="417"/>
      <c r="D43" s="417"/>
      <c r="E43" s="417"/>
      <c r="F43" s="417"/>
      <c r="G43" s="417"/>
      <c r="H43" s="417"/>
      <c r="I43" s="417"/>
      <c r="J43" s="417"/>
      <c r="K43" s="417"/>
      <c r="L43" s="417"/>
      <c r="M43" s="417"/>
      <c r="N43" s="417"/>
      <c r="O43" s="417"/>
      <c r="P43" s="417"/>
      <c r="Q43" s="417"/>
      <c r="R43" s="417"/>
      <c r="S43" s="417"/>
    </row>
  </sheetData>
  <sheetProtection algorithmName="SHA-512" hashValue="IaAmJyAgiZpjO3PLsYQb13nhgg7FSLzosT+jdXRAuBguIezsLoZX3UUFmy4H2U20+orOQVqhbIF12NiA4kEGnQ==" saltValue="PYCj1i5eJa0O6NBsFz6A2A==" spinCount="100000" sheet="1" objects="1" scenarios="1"/>
  <sortState ref="C7:K21">
    <sortCondition ref="K7:K21"/>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9"/>
  <dataValidations count="8">
    <dataValidation type="list" allowBlank="1" showInputMessage="1" showErrorMessage="1" sqref="P2 F37:G37">
      <formula1>開催日</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 type="list" errorStyle="warning" allowBlank="1" showInputMessage="1" showErrorMessage="1" sqref="Q2:R2">
      <formula1>時刻</formula1>
    </dataValidation>
  </dataValidations>
  <pageMargins left="0.47244094488188981" right="0.23622047244094491" top="0.25" bottom="0.13" header="0.23" footer="0.13"/>
  <pageSetup paperSize="9" scale="93" fitToWidth="0"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F32" sqref="F32:G32"/>
    </sheetView>
  </sheetViews>
  <sheetFormatPr defaultRowHeight="13.5"/>
  <cols>
    <col min="1" max="1" width="1.75" style="514" customWidth="1"/>
    <col min="2" max="2" width="5" style="514" customWidth="1"/>
    <col min="3" max="3" width="7" style="514" customWidth="1"/>
    <col min="4" max="4" width="18" style="514" customWidth="1"/>
    <col min="5" max="5" width="8" style="514" customWidth="1"/>
    <col min="6" max="6" width="5" style="514" customWidth="1"/>
    <col min="7" max="7" width="10.875" style="514" customWidth="1"/>
    <col min="8" max="8" width="8.375" style="514" customWidth="1"/>
    <col min="9" max="9" width="8.625" style="514" customWidth="1"/>
    <col min="10" max="10" width="5" style="514" customWidth="1"/>
    <col min="11" max="11" width="8.5" style="514" customWidth="1"/>
    <col min="12" max="12" width="12.5" style="514" customWidth="1"/>
    <col min="13" max="13" width="9.5" style="514" customWidth="1"/>
    <col min="14" max="14" width="7.875" style="514" customWidth="1"/>
    <col min="15" max="15" width="8" style="514" customWidth="1"/>
    <col min="16" max="16" width="11.25" style="514" customWidth="1"/>
    <col min="17" max="17" width="12.25" style="514" customWidth="1"/>
    <col min="18" max="18" width="1.875" style="514" customWidth="1"/>
    <col min="19" max="19" width="4.875" style="514" customWidth="1"/>
    <col min="20" max="25" width="8.75" style="514" customWidth="1"/>
    <col min="26" max="26" width="4.5" style="514" customWidth="1"/>
    <col min="27" max="29" width="8" style="514" customWidth="1"/>
    <col min="30" max="16384" width="9" style="514"/>
  </cols>
  <sheetData>
    <row r="1" spans="1:29" ht="9.75" customHeight="1" thickBot="1">
      <c r="A1" s="417"/>
      <c r="B1" s="417"/>
      <c r="C1" s="417"/>
      <c r="D1" s="417"/>
      <c r="E1" s="417"/>
      <c r="F1" s="417"/>
      <c r="G1" s="417"/>
      <c r="H1" s="417"/>
      <c r="I1" s="417"/>
      <c r="J1" s="417"/>
      <c r="K1" s="417"/>
      <c r="L1" s="417"/>
      <c r="M1" s="417"/>
      <c r="N1" s="417"/>
      <c r="O1" s="417"/>
      <c r="P1" s="417"/>
      <c r="Q1" s="417"/>
      <c r="R1" s="417"/>
    </row>
    <row r="2" spans="1:29" ht="21">
      <c r="A2" s="417"/>
      <c r="B2" s="406"/>
      <c r="C2" s="407"/>
      <c r="D2" s="626" t="str">
        <f>参照ﾃﾞｰﾀ!P4</f>
        <v>2018年</v>
      </c>
      <c r="E2" s="626"/>
      <c r="F2" s="626"/>
      <c r="G2" s="408" t="s">
        <v>201</v>
      </c>
      <c r="H2" s="409"/>
      <c r="I2" s="410"/>
      <c r="J2" s="406"/>
      <c r="K2" s="411"/>
      <c r="L2" s="406"/>
      <c r="M2" s="412" t="s">
        <v>53</v>
      </c>
      <c r="N2" s="413" t="s">
        <v>80</v>
      </c>
      <c r="O2" s="414" t="s">
        <v>55</v>
      </c>
      <c r="P2" s="415">
        <v>43205</v>
      </c>
      <c r="Q2" s="416">
        <v>0.4375</v>
      </c>
      <c r="R2" s="406"/>
      <c r="S2" s="515"/>
      <c r="T2" s="516" t="s">
        <v>2</v>
      </c>
      <c r="U2" s="515"/>
      <c r="V2" s="515"/>
      <c r="W2" s="515"/>
      <c r="X2" s="515"/>
      <c r="Y2" s="515"/>
      <c r="Z2" s="515"/>
    </row>
    <row r="3" spans="1:29" ht="21.75" customHeight="1" thickBot="1">
      <c r="A3" s="417"/>
      <c r="B3" s="406"/>
      <c r="C3" s="417"/>
      <c r="D3" s="551" t="s">
        <v>239</v>
      </c>
      <c r="E3" s="627" t="s">
        <v>69</v>
      </c>
      <c r="F3" s="627"/>
      <c r="G3" s="627"/>
      <c r="H3" s="627"/>
      <c r="I3" s="627"/>
      <c r="J3" s="628" t="s">
        <v>92</v>
      </c>
      <c r="K3" s="628"/>
      <c r="L3" s="419"/>
      <c r="M3" s="420" t="s">
        <v>81</v>
      </c>
      <c r="N3" s="421">
        <v>11.3</v>
      </c>
      <c r="O3" s="422" t="s">
        <v>0</v>
      </c>
      <c r="P3" s="423"/>
      <c r="Q3" s="424" t="s">
        <v>1</v>
      </c>
      <c r="R3" s="406"/>
      <c r="S3" s="515"/>
      <c r="T3" s="515" t="s">
        <v>274</v>
      </c>
      <c r="U3" s="515"/>
      <c r="V3" s="515"/>
      <c r="W3" s="516" t="s">
        <v>2</v>
      </c>
      <c r="X3" s="517"/>
      <c r="Y3" s="517"/>
      <c r="Z3" s="515"/>
      <c r="AA3" s="518" t="s">
        <v>82</v>
      </c>
    </row>
    <row r="4" spans="1:29" ht="7.5" customHeight="1" thickBot="1">
      <c r="A4" s="417"/>
      <c r="B4" s="406"/>
      <c r="C4" s="406"/>
      <c r="D4" s="406"/>
      <c r="E4" s="406"/>
      <c r="F4" s="406"/>
      <c r="G4" s="406"/>
      <c r="H4" s="406"/>
      <c r="I4" s="406"/>
      <c r="J4" s="406"/>
      <c r="K4" s="406"/>
      <c r="L4" s="406"/>
      <c r="M4" s="406"/>
      <c r="N4" s="406"/>
      <c r="O4" s="406"/>
      <c r="P4" s="406"/>
      <c r="Q4" s="406"/>
      <c r="R4" s="406"/>
      <c r="S4" s="515"/>
      <c r="T4" s="515"/>
      <c r="U4" s="515"/>
      <c r="V4" s="515"/>
      <c r="W4" s="519"/>
      <c r="X4" s="517"/>
      <c r="Y4" s="517"/>
      <c r="Z4" s="515"/>
    </row>
    <row r="5" spans="1:29" ht="14.25">
      <c r="A5" s="417"/>
      <c r="B5" s="425" t="s">
        <v>3</v>
      </c>
      <c r="C5" s="426" t="s">
        <v>4</v>
      </c>
      <c r="D5" s="426" t="s">
        <v>5</v>
      </c>
      <c r="E5" s="426" t="s">
        <v>6</v>
      </c>
      <c r="F5" s="426" t="s">
        <v>7</v>
      </c>
      <c r="G5" s="426" t="s">
        <v>8</v>
      </c>
      <c r="H5" s="426" t="s">
        <v>9</v>
      </c>
      <c r="I5" s="426" t="s">
        <v>10</v>
      </c>
      <c r="J5" s="426" t="s">
        <v>11</v>
      </c>
      <c r="K5" s="426" t="s">
        <v>12</v>
      </c>
      <c r="L5" s="427" t="s">
        <v>371</v>
      </c>
      <c r="M5" s="427" t="s">
        <v>372</v>
      </c>
      <c r="N5" s="426" t="s">
        <v>77</v>
      </c>
      <c r="O5" s="426" t="s">
        <v>13</v>
      </c>
      <c r="P5" s="629" t="s">
        <v>76</v>
      </c>
      <c r="Q5" s="630"/>
      <c r="R5" s="506"/>
      <c r="S5" s="521"/>
      <c r="T5" s="522" t="s">
        <v>10</v>
      </c>
      <c r="U5" s="520" t="s">
        <v>10</v>
      </c>
      <c r="V5" s="523" t="s">
        <v>10</v>
      </c>
      <c r="W5" s="522" t="s">
        <v>10</v>
      </c>
      <c r="X5" s="520" t="s">
        <v>10</v>
      </c>
      <c r="Y5" s="523" t="s">
        <v>10</v>
      </c>
      <c r="Z5" s="521"/>
      <c r="AA5" s="522" t="s">
        <v>13</v>
      </c>
      <c r="AB5" s="520" t="s">
        <v>13</v>
      </c>
      <c r="AC5" s="523" t="s">
        <v>13</v>
      </c>
    </row>
    <row r="6" spans="1:29" ht="14.25">
      <c r="A6" s="417"/>
      <c r="B6" s="428"/>
      <c r="C6" s="429" t="s">
        <v>14</v>
      </c>
      <c r="D6" s="430"/>
      <c r="E6" s="431" t="s">
        <v>15</v>
      </c>
      <c r="F6" s="431"/>
      <c r="G6" s="429" t="s">
        <v>16</v>
      </c>
      <c r="H6" s="431" t="s">
        <v>17</v>
      </c>
      <c r="I6" s="429" t="s">
        <v>270</v>
      </c>
      <c r="J6" s="431" t="s">
        <v>18</v>
      </c>
      <c r="K6" s="431" t="s">
        <v>17</v>
      </c>
      <c r="L6" s="429" t="s">
        <v>16</v>
      </c>
      <c r="M6" s="431" t="s">
        <v>47</v>
      </c>
      <c r="N6" s="431" t="s">
        <v>19</v>
      </c>
      <c r="O6" s="432" t="str">
        <f>"MAX=20"</f>
        <v>MAX=20</v>
      </c>
      <c r="P6" s="433"/>
      <c r="Q6" s="434"/>
      <c r="R6" s="507"/>
      <c r="S6" s="525"/>
      <c r="T6" s="526" t="s">
        <v>20</v>
      </c>
      <c r="U6" s="524" t="s">
        <v>22</v>
      </c>
      <c r="V6" s="527" t="s">
        <v>21</v>
      </c>
      <c r="W6" s="526" t="s">
        <v>20</v>
      </c>
      <c r="X6" s="524" t="s">
        <v>22</v>
      </c>
      <c r="Y6" s="527" t="s">
        <v>21</v>
      </c>
      <c r="Z6" s="525"/>
      <c r="AA6" s="526" t="s">
        <v>84</v>
      </c>
      <c r="AB6" s="524" t="s">
        <v>85</v>
      </c>
      <c r="AC6" s="527" t="s">
        <v>86</v>
      </c>
    </row>
    <row r="7" spans="1:29" ht="14.25">
      <c r="A7" s="417"/>
      <c r="B7" s="435">
        <v>1</v>
      </c>
      <c r="C7" s="436"/>
      <c r="D7" s="437" t="str">
        <f t="shared" ref="D7:D18" si="0">IF(ISBLANK(C7),"",VLOOKUP(C7,各艇データ,2,FALSE))</f>
        <v/>
      </c>
      <c r="E7" s="438" t="str">
        <f t="shared" ref="E7:E17" si="1">IF($I$6="Ⅰ",T7,IF($I$6="Ⅱ",U7,IF($I$6="Ⅲ",V7,"")))</f>
        <v/>
      </c>
      <c r="F7" s="439"/>
      <c r="G7" s="440"/>
      <c r="H7" s="436" t="str">
        <f t="shared" ref="H7:H17" si="2">IFERROR(IF(G7-$Q$2&lt;=0,"",(G7-$Q$2)*86400),"")</f>
        <v/>
      </c>
      <c r="I7" s="441" t="str">
        <f t="shared" ref="I7:I17" si="3">IF($I$6="Ⅰ",W7,IF($I$6="Ⅱ",X7,IF($I$6="Ⅲ",Y7,"")))</f>
        <v/>
      </c>
      <c r="J7" s="438"/>
      <c r="K7" s="442" t="str">
        <f t="shared" ref="K7:K17" si="4">IFERROR(H7*(1+0.01*J7)-I7*$N$3,"")</f>
        <v/>
      </c>
      <c r="L7" s="440" t="str">
        <f>IFERROR((K7-$K$7)/86400,"")</f>
        <v/>
      </c>
      <c r="M7" s="443" t="str">
        <f t="shared" ref="M7:M17" si="5">IFERROR((K7-$K$7)/$N$3,"")</f>
        <v/>
      </c>
      <c r="N7" s="444" t="str">
        <f t="shared" ref="N7:N21" si="6">IFERROR($N$3/(H7/3600),"")</f>
        <v/>
      </c>
      <c r="O7" s="445"/>
      <c r="P7" s="446"/>
      <c r="Q7" s="447"/>
      <c r="R7" s="506"/>
      <c r="S7" s="521"/>
      <c r="T7" s="529" t="str">
        <f t="shared" ref="T7:T31" si="7">IF(ISBLANK(C7),"",VLOOKUP(C7,各艇データ,3,FALSE))</f>
        <v/>
      </c>
      <c r="U7" s="530" t="str">
        <f t="shared" ref="U7:U31" si="8">IF(ISBLANK(C7),"",VLOOKUP(C7,各艇データ,4,FALSE))</f>
        <v/>
      </c>
      <c r="V7" s="531" t="str">
        <f t="shared" ref="V7:V31" si="9">IF(ISBLANK(C7),"",VLOOKUP(C7,各艇データ,5,FALSE))</f>
        <v/>
      </c>
      <c r="W7" s="532" t="str">
        <f t="shared" ref="W7:W31" si="10">IF(ISBLANK(C7),"",VLOOKUP(C7,各艇データ,6,FALSE))</f>
        <v/>
      </c>
      <c r="X7" s="533" t="str">
        <f t="shared" ref="X7:X31" si="11">IF(ISBLANK(C7),"",VLOOKUP(C7,各艇データ,7,FALSE))</f>
        <v/>
      </c>
      <c r="Y7" s="534" t="str">
        <f t="shared" ref="Y7:Y31" si="12">IF(ISBLANK(C7),"",VLOOKUP(C7,各艇データ,8,FALSE))</f>
        <v/>
      </c>
      <c r="Z7" s="521"/>
      <c r="AA7" s="535" t="str">
        <f>IF(ISBLANK(B7),"",IFERROR(20*($P$3+1-$B7)/$P$3,"20.0"))</f>
        <v>20.0</v>
      </c>
      <c r="AB7" s="528" t="str">
        <f>IF(ISBLANK(B7),"",IFERROR(30*($P$3+1-$B7)/$P$3,"30.0"))</f>
        <v>30.0</v>
      </c>
      <c r="AC7" s="536">
        <f>IF(ISBLANK(B7),"",IFERROR(30*($P$3-$B7)/($P$3-1)+10,"20.0"))</f>
        <v>40</v>
      </c>
    </row>
    <row r="8" spans="1:29" ht="14.25">
      <c r="A8" s="417"/>
      <c r="B8" s="448">
        <v>2</v>
      </c>
      <c r="C8" s="449"/>
      <c r="D8" s="450" t="str">
        <f t="shared" si="0"/>
        <v/>
      </c>
      <c r="E8" s="451" t="str">
        <f t="shared" si="1"/>
        <v/>
      </c>
      <c r="F8" s="452"/>
      <c r="G8" s="453"/>
      <c r="H8" s="449" t="str">
        <f t="shared" si="2"/>
        <v/>
      </c>
      <c r="I8" s="454" t="str">
        <f t="shared" si="3"/>
        <v/>
      </c>
      <c r="J8" s="451"/>
      <c r="K8" s="455" t="str">
        <f t="shared" si="4"/>
        <v/>
      </c>
      <c r="L8" s="453" t="str">
        <f>IFERROR((K8-$K$7)/86400,"")</f>
        <v/>
      </c>
      <c r="M8" s="456" t="str">
        <f t="shared" si="5"/>
        <v/>
      </c>
      <c r="N8" s="457" t="str">
        <f t="shared" si="6"/>
        <v/>
      </c>
      <c r="O8" s="458"/>
      <c r="P8" s="459"/>
      <c r="Q8" s="460"/>
      <c r="R8" s="506"/>
      <c r="S8" s="521"/>
      <c r="T8" s="529" t="str">
        <f t="shared" si="7"/>
        <v/>
      </c>
      <c r="U8" s="530" t="str">
        <f t="shared" si="8"/>
        <v/>
      </c>
      <c r="V8" s="531" t="str">
        <f t="shared" si="9"/>
        <v/>
      </c>
      <c r="W8" s="532" t="str">
        <f t="shared" si="10"/>
        <v/>
      </c>
      <c r="X8" s="533" t="str">
        <f t="shared" si="11"/>
        <v/>
      </c>
      <c r="Y8" s="534" t="str">
        <f t="shared" si="12"/>
        <v/>
      </c>
      <c r="Z8" s="521"/>
      <c r="AA8" s="535" t="str">
        <f t="shared" ref="AA8:AA31" si="13">IF(ISBLANK(B8),"",IFERROR(20*($P$3+1-$B8)/$P$3,"20.0"))</f>
        <v>20.0</v>
      </c>
      <c r="AB8" s="528" t="str">
        <f t="shared" ref="AB8:AB31" si="14">IF(ISBLANK(B8),"",IFERROR(30*($P$3+1-$B8)/$P$3,"30.0"))</f>
        <v>30.0</v>
      </c>
      <c r="AC8" s="536">
        <f t="shared" ref="AC8:AC31" si="15">IF(ISBLANK(B8),"",IFERROR(30*($P$3-$B8)/($P$3-1)+10,"20.0"))</f>
        <v>70</v>
      </c>
    </row>
    <row r="9" spans="1:29" ht="14.25">
      <c r="A9" s="417"/>
      <c r="B9" s="448">
        <v>3</v>
      </c>
      <c r="C9" s="449"/>
      <c r="D9" s="450" t="str">
        <f t="shared" si="0"/>
        <v/>
      </c>
      <c r="E9" s="451" t="str">
        <f t="shared" si="1"/>
        <v/>
      </c>
      <c r="F9" s="452"/>
      <c r="G9" s="453"/>
      <c r="H9" s="449" t="str">
        <f t="shared" si="2"/>
        <v/>
      </c>
      <c r="I9" s="454" t="str">
        <f t="shared" si="3"/>
        <v/>
      </c>
      <c r="J9" s="451"/>
      <c r="K9" s="455" t="str">
        <f t="shared" si="4"/>
        <v/>
      </c>
      <c r="L9" s="453" t="str">
        <f t="shared" ref="L9:L17" si="16">IFERROR((K9-$K$7)/86400,"")</f>
        <v/>
      </c>
      <c r="M9" s="456" t="str">
        <f t="shared" si="5"/>
        <v/>
      </c>
      <c r="N9" s="457" t="str">
        <f t="shared" si="6"/>
        <v/>
      </c>
      <c r="O9" s="458"/>
      <c r="P9" s="459"/>
      <c r="Q9" s="460"/>
      <c r="R9" s="506"/>
      <c r="S9" s="521"/>
      <c r="T9" s="529" t="str">
        <f t="shared" si="7"/>
        <v/>
      </c>
      <c r="U9" s="530" t="str">
        <f t="shared" si="8"/>
        <v/>
      </c>
      <c r="V9" s="531" t="str">
        <f t="shared" si="9"/>
        <v/>
      </c>
      <c r="W9" s="532" t="str">
        <f t="shared" si="10"/>
        <v/>
      </c>
      <c r="X9" s="533" t="str">
        <f t="shared" si="11"/>
        <v/>
      </c>
      <c r="Y9" s="534" t="str">
        <f t="shared" si="12"/>
        <v/>
      </c>
      <c r="Z9" s="521"/>
      <c r="AA9" s="535" t="str">
        <f t="shared" si="13"/>
        <v>20.0</v>
      </c>
      <c r="AB9" s="528" t="str">
        <f t="shared" si="14"/>
        <v>30.0</v>
      </c>
      <c r="AC9" s="536">
        <f t="shared" si="15"/>
        <v>100</v>
      </c>
    </row>
    <row r="10" spans="1:29" ht="14.25">
      <c r="A10" s="417"/>
      <c r="B10" s="448">
        <v>4</v>
      </c>
      <c r="C10" s="449"/>
      <c r="D10" s="450" t="str">
        <f t="shared" si="0"/>
        <v/>
      </c>
      <c r="E10" s="451" t="str">
        <f t="shared" si="1"/>
        <v/>
      </c>
      <c r="F10" s="452"/>
      <c r="G10" s="453"/>
      <c r="H10" s="449" t="str">
        <f t="shared" si="2"/>
        <v/>
      </c>
      <c r="I10" s="454" t="str">
        <f t="shared" si="3"/>
        <v/>
      </c>
      <c r="J10" s="451"/>
      <c r="K10" s="455" t="str">
        <f t="shared" si="4"/>
        <v/>
      </c>
      <c r="L10" s="453" t="str">
        <f t="shared" si="16"/>
        <v/>
      </c>
      <c r="M10" s="456" t="str">
        <f t="shared" si="5"/>
        <v/>
      </c>
      <c r="N10" s="457" t="str">
        <f t="shared" si="6"/>
        <v/>
      </c>
      <c r="O10" s="458"/>
      <c r="P10" s="544"/>
      <c r="Q10" s="460"/>
      <c r="R10" s="506"/>
      <c r="S10" s="521"/>
      <c r="T10" s="529" t="str">
        <f t="shared" si="7"/>
        <v/>
      </c>
      <c r="U10" s="530" t="str">
        <f t="shared" si="8"/>
        <v/>
      </c>
      <c r="V10" s="531" t="str">
        <f t="shared" si="9"/>
        <v/>
      </c>
      <c r="W10" s="532" t="str">
        <f t="shared" si="10"/>
        <v/>
      </c>
      <c r="X10" s="533" t="str">
        <f t="shared" si="11"/>
        <v/>
      </c>
      <c r="Y10" s="534" t="str">
        <f t="shared" si="12"/>
        <v/>
      </c>
      <c r="Z10" s="521"/>
      <c r="AA10" s="535" t="str">
        <f t="shared" si="13"/>
        <v>20.0</v>
      </c>
      <c r="AB10" s="528" t="str">
        <f t="shared" si="14"/>
        <v>30.0</v>
      </c>
      <c r="AC10" s="536">
        <f t="shared" si="15"/>
        <v>130</v>
      </c>
    </row>
    <row r="11" spans="1:29" ht="14.25">
      <c r="A11" s="417"/>
      <c r="B11" s="461">
        <v>5</v>
      </c>
      <c r="C11" s="462"/>
      <c r="D11" s="463" t="str">
        <f t="shared" si="0"/>
        <v/>
      </c>
      <c r="E11" s="464" t="str">
        <f t="shared" si="1"/>
        <v/>
      </c>
      <c r="F11" s="465"/>
      <c r="G11" s="466"/>
      <c r="H11" s="467" t="str">
        <f t="shared" si="2"/>
        <v/>
      </c>
      <c r="I11" s="468" t="str">
        <f t="shared" si="3"/>
        <v/>
      </c>
      <c r="J11" s="469"/>
      <c r="K11" s="470" t="str">
        <f t="shared" si="4"/>
        <v/>
      </c>
      <c r="L11" s="471" t="str">
        <f t="shared" si="16"/>
        <v/>
      </c>
      <c r="M11" s="472" t="str">
        <f t="shared" si="5"/>
        <v/>
      </c>
      <c r="N11" s="473" t="str">
        <f t="shared" si="6"/>
        <v/>
      </c>
      <c r="O11" s="474"/>
      <c r="P11" s="475"/>
      <c r="Q11" s="476"/>
      <c r="R11" s="506"/>
      <c r="S11" s="521"/>
      <c r="T11" s="529" t="str">
        <f t="shared" si="7"/>
        <v/>
      </c>
      <c r="U11" s="530" t="str">
        <f t="shared" si="8"/>
        <v/>
      </c>
      <c r="V11" s="531" t="str">
        <f t="shared" si="9"/>
        <v/>
      </c>
      <c r="W11" s="532" t="str">
        <f t="shared" si="10"/>
        <v/>
      </c>
      <c r="X11" s="533" t="str">
        <f t="shared" si="11"/>
        <v/>
      </c>
      <c r="Y11" s="534" t="str">
        <f t="shared" si="12"/>
        <v/>
      </c>
      <c r="Z11" s="521"/>
      <c r="AA11" s="535" t="str">
        <f t="shared" si="13"/>
        <v>20.0</v>
      </c>
      <c r="AB11" s="528" t="str">
        <f t="shared" si="14"/>
        <v>30.0</v>
      </c>
      <c r="AC11" s="536">
        <f t="shared" si="15"/>
        <v>160</v>
      </c>
    </row>
    <row r="12" spans="1:29" ht="14.25">
      <c r="A12" s="417"/>
      <c r="B12" s="435">
        <v>6</v>
      </c>
      <c r="C12" s="436"/>
      <c r="D12" s="437" t="str">
        <f t="shared" si="0"/>
        <v/>
      </c>
      <c r="E12" s="438" t="str">
        <f t="shared" si="1"/>
        <v/>
      </c>
      <c r="F12" s="439"/>
      <c r="G12" s="440"/>
      <c r="H12" s="436" t="str">
        <f t="shared" si="2"/>
        <v/>
      </c>
      <c r="I12" s="441" t="str">
        <f t="shared" si="3"/>
        <v/>
      </c>
      <c r="J12" s="438"/>
      <c r="K12" s="442" t="str">
        <f t="shared" si="4"/>
        <v/>
      </c>
      <c r="L12" s="440" t="str">
        <f t="shared" si="16"/>
        <v/>
      </c>
      <c r="M12" s="443" t="str">
        <f t="shared" si="5"/>
        <v/>
      </c>
      <c r="N12" s="444" t="str">
        <f t="shared" si="6"/>
        <v/>
      </c>
      <c r="O12" s="445"/>
      <c r="P12" s="417"/>
      <c r="Q12" s="447"/>
      <c r="R12" s="506"/>
      <c r="S12" s="521"/>
      <c r="T12" s="529" t="str">
        <f t="shared" si="7"/>
        <v/>
      </c>
      <c r="U12" s="530" t="str">
        <f t="shared" si="8"/>
        <v/>
      </c>
      <c r="V12" s="531" t="str">
        <f t="shared" si="9"/>
        <v/>
      </c>
      <c r="W12" s="532" t="str">
        <f t="shared" si="10"/>
        <v/>
      </c>
      <c r="X12" s="533" t="str">
        <f t="shared" si="11"/>
        <v/>
      </c>
      <c r="Y12" s="534" t="str">
        <f t="shared" si="12"/>
        <v/>
      </c>
      <c r="Z12" s="521"/>
      <c r="AA12" s="535" t="str">
        <f t="shared" si="13"/>
        <v>20.0</v>
      </c>
      <c r="AB12" s="528" t="str">
        <f t="shared" si="14"/>
        <v>30.0</v>
      </c>
      <c r="AC12" s="536">
        <f t="shared" si="15"/>
        <v>190</v>
      </c>
    </row>
    <row r="13" spans="1:29" ht="14.25">
      <c r="A13" s="417"/>
      <c r="B13" s="448">
        <v>7</v>
      </c>
      <c r="C13" s="449"/>
      <c r="D13" s="450" t="str">
        <f t="shared" si="0"/>
        <v/>
      </c>
      <c r="E13" s="451" t="str">
        <f t="shared" si="1"/>
        <v/>
      </c>
      <c r="F13" s="452"/>
      <c r="G13" s="453"/>
      <c r="H13" s="449" t="str">
        <f t="shared" si="2"/>
        <v/>
      </c>
      <c r="I13" s="454" t="str">
        <f t="shared" si="3"/>
        <v/>
      </c>
      <c r="J13" s="451"/>
      <c r="K13" s="455" t="str">
        <f t="shared" si="4"/>
        <v/>
      </c>
      <c r="L13" s="453" t="str">
        <f t="shared" si="16"/>
        <v/>
      </c>
      <c r="M13" s="456" t="str">
        <f t="shared" si="5"/>
        <v/>
      </c>
      <c r="N13" s="457" t="str">
        <f t="shared" si="6"/>
        <v/>
      </c>
      <c r="O13" s="458"/>
      <c r="P13" s="459"/>
      <c r="Q13" s="460"/>
      <c r="R13" s="506"/>
      <c r="S13" s="521"/>
      <c r="T13" s="529" t="str">
        <f t="shared" si="7"/>
        <v/>
      </c>
      <c r="U13" s="530" t="str">
        <f t="shared" si="8"/>
        <v/>
      </c>
      <c r="V13" s="531" t="str">
        <f t="shared" si="9"/>
        <v/>
      </c>
      <c r="W13" s="532" t="str">
        <f t="shared" si="10"/>
        <v/>
      </c>
      <c r="X13" s="533" t="str">
        <f t="shared" si="11"/>
        <v/>
      </c>
      <c r="Y13" s="534" t="str">
        <f t="shared" si="12"/>
        <v/>
      </c>
      <c r="Z13" s="521"/>
      <c r="AA13" s="535" t="str">
        <f t="shared" si="13"/>
        <v>20.0</v>
      </c>
      <c r="AB13" s="528" t="str">
        <f t="shared" si="14"/>
        <v>30.0</v>
      </c>
      <c r="AC13" s="536">
        <f t="shared" si="15"/>
        <v>220</v>
      </c>
    </row>
    <row r="14" spans="1:29" ht="14.25">
      <c r="A14" s="417"/>
      <c r="B14" s="448">
        <v>8</v>
      </c>
      <c r="C14" s="449"/>
      <c r="D14" s="450" t="str">
        <f t="shared" si="0"/>
        <v/>
      </c>
      <c r="E14" s="451" t="str">
        <f t="shared" si="1"/>
        <v/>
      </c>
      <c r="F14" s="452"/>
      <c r="G14" s="453"/>
      <c r="H14" s="449" t="str">
        <f t="shared" si="2"/>
        <v/>
      </c>
      <c r="I14" s="454" t="str">
        <f t="shared" si="3"/>
        <v/>
      </c>
      <c r="J14" s="451"/>
      <c r="K14" s="455" t="str">
        <f t="shared" si="4"/>
        <v/>
      </c>
      <c r="L14" s="453" t="str">
        <f t="shared" si="16"/>
        <v/>
      </c>
      <c r="M14" s="456" t="str">
        <f t="shared" si="5"/>
        <v/>
      </c>
      <c r="N14" s="457" t="str">
        <f t="shared" si="6"/>
        <v/>
      </c>
      <c r="O14" s="458"/>
      <c r="P14" s="459"/>
      <c r="Q14" s="460"/>
      <c r="R14" s="506"/>
      <c r="S14" s="521"/>
      <c r="T14" s="529" t="str">
        <f t="shared" si="7"/>
        <v/>
      </c>
      <c r="U14" s="530" t="str">
        <f t="shared" si="8"/>
        <v/>
      </c>
      <c r="V14" s="531" t="str">
        <f t="shared" si="9"/>
        <v/>
      </c>
      <c r="W14" s="532" t="str">
        <f t="shared" si="10"/>
        <v/>
      </c>
      <c r="X14" s="533" t="str">
        <f t="shared" si="11"/>
        <v/>
      </c>
      <c r="Y14" s="534" t="str">
        <f t="shared" si="12"/>
        <v/>
      </c>
      <c r="Z14" s="521"/>
      <c r="AA14" s="535" t="str">
        <f t="shared" si="13"/>
        <v>20.0</v>
      </c>
      <c r="AB14" s="528" t="str">
        <f t="shared" si="14"/>
        <v>30.0</v>
      </c>
      <c r="AC14" s="536">
        <f t="shared" si="15"/>
        <v>250</v>
      </c>
    </row>
    <row r="15" spans="1:29" ht="14.25">
      <c r="A15" s="417"/>
      <c r="B15" s="448">
        <v>9</v>
      </c>
      <c r="C15" s="449"/>
      <c r="D15" s="450" t="str">
        <f t="shared" si="0"/>
        <v/>
      </c>
      <c r="E15" s="451" t="str">
        <f t="shared" si="1"/>
        <v/>
      </c>
      <c r="F15" s="452"/>
      <c r="G15" s="453"/>
      <c r="H15" s="449" t="str">
        <f t="shared" si="2"/>
        <v/>
      </c>
      <c r="I15" s="454" t="str">
        <f t="shared" si="3"/>
        <v/>
      </c>
      <c r="J15" s="451"/>
      <c r="K15" s="455" t="str">
        <f t="shared" si="4"/>
        <v/>
      </c>
      <c r="L15" s="453" t="str">
        <f t="shared" si="16"/>
        <v/>
      </c>
      <c r="M15" s="456" t="str">
        <f t="shared" si="5"/>
        <v/>
      </c>
      <c r="N15" s="457" t="str">
        <f t="shared" si="6"/>
        <v/>
      </c>
      <c r="O15" s="458"/>
      <c r="P15" s="459"/>
      <c r="Q15" s="460"/>
      <c r="R15" s="506"/>
      <c r="S15" s="521"/>
      <c r="T15" s="529" t="str">
        <f t="shared" si="7"/>
        <v/>
      </c>
      <c r="U15" s="530" t="str">
        <f t="shared" si="8"/>
        <v/>
      </c>
      <c r="V15" s="531" t="str">
        <f t="shared" si="9"/>
        <v/>
      </c>
      <c r="W15" s="532" t="str">
        <f t="shared" si="10"/>
        <v/>
      </c>
      <c r="X15" s="533" t="str">
        <f t="shared" si="11"/>
        <v/>
      </c>
      <c r="Y15" s="534" t="str">
        <f t="shared" si="12"/>
        <v/>
      </c>
      <c r="Z15" s="521"/>
      <c r="AA15" s="535" t="str">
        <f t="shared" si="13"/>
        <v>20.0</v>
      </c>
      <c r="AB15" s="528" t="str">
        <f t="shared" si="14"/>
        <v>30.0</v>
      </c>
      <c r="AC15" s="536">
        <f t="shared" si="15"/>
        <v>280</v>
      </c>
    </row>
    <row r="16" spans="1:29" ht="14.25">
      <c r="A16" s="417"/>
      <c r="B16" s="461">
        <v>10</v>
      </c>
      <c r="C16" s="462"/>
      <c r="D16" s="463" t="str">
        <f t="shared" si="0"/>
        <v/>
      </c>
      <c r="E16" s="464" t="str">
        <f t="shared" si="1"/>
        <v/>
      </c>
      <c r="F16" s="465"/>
      <c r="G16" s="466"/>
      <c r="H16" s="462" t="str">
        <f t="shared" si="2"/>
        <v/>
      </c>
      <c r="I16" s="478" t="str">
        <f t="shared" si="3"/>
        <v/>
      </c>
      <c r="J16" s="464"/>
      <c r="K16" s="480" t="str">
        <f t="shared" si="4"/>
        <v/>
      </c>
      <c r="L16" s="466" t="str">
        <f t="shared" si="16"/>
        <v/>
      </c>
      <c r="M16" s="481" t="str">
        <f t="shared" si="5"/>
        <v/>
      </c>
      <c r="N16" s="482" t="str">
        <f t="shared" si="6"/>
        <v/>
      </c>
      <c r="O16" s="483"/>
      <c r="P16" s="475"/>
      <c r="Q16" s="476"/>
      <c r="R16" s="506"/>
      <c r="S16" s="521"/>
      <c r="T16" s="529" t="str">
        <f t="shared" si="7"/>
        <v/>
      </c>
      <c r="U16" s="530" t="str">
        <f t="shared" si="8"/>
        <v/>
      </c>
      <c r="V16" s="531" t="str">
        <f t="shared" si="9"/>
        <v/>
      </c>
      <c r="W16" s="532" t="str">
        <f t="shared" si="10"/>
        <v/>
      </c>
      <c r="X16" s="533" t="str">
        <f t="shared" si="11"/>
        <v/>
      </c>
      <c r="Y16" s="534" t="str">
        <f t="shared" si="12"/>
        <v/>
      </c>
      <c r="Z16" s="521"/>
      <c r="AA16" s="535" t="str">
        <f t="shared" si="13"/>
        <v>20.0</v>
      </c>
      <c r="AB16" s="528" t="str">
        <f t="shared" si="14"/>
        <v>30.0</v>
      </c>
      <c r="AC16" s="536">
        <f t="shared" si="15"/>
        <v>310</v>
      </c>
    </row>
    <row r="17" spans="1:29" ht="14.25">
      <c r="A17" s="417"/>
      <c r="B17" s="435">
        <v>11</v>
      </c>
      <c r="C17" s="436"/>
      <c r="D17" s="437" t="str">
        <f t="shared" si="0"/>
        <v/>
      </c>
      <c r="E17" s="438" t="str">
        <f t="shared" si="1"/>
        <v/>
      </c>
      <c r="F17" s="439"/>
      <c r="G17" s="440"/>
      <c r="H17" s="484" t="str">
        <f t="shared" si="2"/>
        <v/>
      </c>
      <c r="I17" s="485" t="str">
        <f t="shared" si="3"/>
        <v/>
      </c>
      <c r="J17" s="486"/>
      <c r="K17" s="487" t="str">
        <f t="shared" si="4"/>
        <v/>
      </c>
      <c r="L17" s="488" t="str">
        <f t="shared" si="16"/>
        <v/>
      </c>
      <c r="M17" s="489" t="str">
        <f t="shared" si="5"/>
        <v/>
      </c>
      <c r="N17" s="490" t="str">
        <f t="shared" si="6"/>
        <v/>
      </c>
      <c r="O17" s="445"/>
      <c r="P17" s="563"/>
      <c r="Q17" s="447"/>
      <c r="R17" s="506"/>
      <c r="S17" s="521"/>
      <c r="T17" s="529" t="str">
        <f t="shared" si="7"/>
        <v/>
      </c>
      <c r="U17" s="530" t="str">
        <f t="shared" si="8"/>
        <v/>
      </c>
      <c r="V17" s="531" t="str">
        <f t="shared" si="9"/>
        <v/>
      </c>
      <c r="W17" s="532" t="str">
        <f t="shared" si="10"/>
        <v/>
      </c>
      <c r="X17" s="533" t="str">
        <f t="shared" si="11"/>
        <v/>
      </c>
      <c r="Y17" s="534" t="str">
        <f t="shared" si="12"/>
        <v/>
      </c>
      <c r="Z17" s="521"/>
      <c r="AA17" s="535" t="str">
        <f t="shared" si="13"/>
        <v>20.0</v>
      </c>
      <c r="AB17" s="528" t="str">
        <f t="shared" si="14"/>
        <v>30.0</v>
      </c>
      <c r="AC17" s="536">
        <f t="shared" si="15"/>
        <v>340</v>
      </c>
    </row>
    <row r="18" spans="1:29" ht="14.25">
      <c r="A18" s="417"/>
      <c r="B18" s="448">
        <v>12</v>
      </c>
      <c r="C18" s="449"/>
      <c r="D18" s="450" t="str">
        <f t="shared" si="0"/>
        <v/>
      </c>
      <c r="E18" s="451"/>
      <c r="F18" s="452"/>
      <c r="G18" s="453"/>
      <c r="H18" s="449"/>
      <c r="I18" s="454"/>
      <c r="J18" s="451"/>
      <c r="K18" s="455"/>
      <c r="L18" s="453"/>
      <c r="M18" s="456"/>
      <c r="N18" s="457"/>
      <c r="O18" s="458"/>
      <c r="P18" s="494"/>
      <c r="Q18" s="460"/>
      <c r="R18" s="506"/>
      <c r="S18" s="521"/>
      <c r="T18" s="529" t="str">
        <f t="shared" si="7"/>
        <v/>
      </c>
      <c r="U18" s="530" t="str">
        <f t="shared" si="8"/>
        <v/>
      </c>
      <c r="V18" s="531" t="str">
        <f t="shared" si="9"/>
        <v/>
      </c>
      <c r="W18" s="532" t="str">
        <f t="shared" si="10"/>
        <v/>
      </c>
      <c r="X18" s="533" t="str">
        <f t="shared" si="11"/>
        <v/>
      </c>
      <c r="Y18" s="534" t="str">
        <f t="shared" si="12"/>
        <v/>
      </c>
      <c r="Z18" s="521"/>
      <c r="AA18" s="535" t="str">
        <f t="shared" si="13"/>
        <v>20.0</v>
      </c>
      <c r="AB18" s="528" t="str">
        <f t="shared" si="14"/>
        <v>30.0</v>
      </c>
      <c r="AC18" s="536">
        <f t="shared" si="15"/>
        <v>370</v>
      </c>
    </row>
    <row r="19" spans="1:29" ht="14.25">
      <c r="A19" s="417"/>
      <c r="B19" s="448">
        <v>13</v>
      </c>
      <c r="C19" s="449"/>
      <c r="D19" s="450"/>
      <c r="E19" s="451"/>
      <c r="F19" s="452"/>
      <c r="G19" s="453"/>
      <c r="H19" s="449"/>
      <c r="I19" s="454"/>
      <c r="J19" s="451"/>
      <c r="K19" s="455"/>
      <c r="L19" s="453"/>
      <c r="M19" s="456"/>
      <c r="N19" s="457"/>
      <c r="O19" s="458"/>
      <c r="P19" s="459"/>
      <c r="Q19" s="460"/>
      <c r="R19" s="506"/>
      <c r="S19" s="521"/>
      <c r="T19" s="529" t="str">
        <f t="shared" si="7"/>
        <v/>
      </c>
      <c r="U19" s="530" t="str">
        <f t="shared" si="8"/>
        <v/>
      </c>
      <c r="V19" s="531" t="str">
        <f t="shared" si="9"/>
        <v/>
      </c>
      <c r="W19" s="532" t="str">
        <f t="shared" si="10"/>
        <v/>
      </c>
      <c r="X19" s="533" t="str">
        <f t="shared" si="11"/>
        <v/>
      </c>
      <c r="Y19" s="534" t="str">
        <f t="shared" si="12"/>
        <v/>
      </c>
      <c r="Z19" s="521"/>
      <c r="AA19" s="535" t="str">
        <f t="shared" si="13"/>
        <v>20.0</v>
      </c>
      <c r="AB19" s="528" t="str">
        <f t="shared" si="14"/>
        <v>30.0</v>
      </c>
      <c r="AC19" s="536">
        <f t="shared" si="15"/>
        <v>400</v>
      </c>
    </row>
    <row r="20" spans="1:29" ht="14.25">
      <c r="A20" s="417"/>
      <c r="B20" s="448">
        <v>14</v>
      </c>
      <c r="C20" s="449"/>
      <c r="D20" s="450" t="str">
        <f>IF(ISBLANK(C20),"",VLOOKUP(C20,各艇データ,2,FALSE))</f>
        <v/>
      </c>
      <c r="E20" s="451" t="str">
        <f>IF($I$6="Ⅰ",T20,IF($I$6="Ⅱ",U20,IF($I$6="Ⅲ",V20,"")))</f>
        <v/>
      </c>
      <c r="F20" s="452"/>
      <c r="G20" s="453"/>
      <c r="H20" s="449"/>
      <c r="I20" s="454"/>
      <c r="J20" s="451"/>
      <c r="K20" s="455"/>
      <c r="L20" s="453"/>
      <c r="M20" s="456"/>
      <c r="N20" s="457"/>
      <c r="O20" s="458"/>
      <c r="P20" s="494"/>
      <c r="Q20" s="460"/>
      <c r="R20" s="506"/>
      <c r="S20" s="521"/>
      <c r="T20" s="529" t="str">
        <f t="shared" si="7"/>
        <v/>
      </c>
      <c r="U20" s="530" t="str">
        <f t="shared" si="8"/>
        <v/>
      </c>
      <c r="V20" s="531" t="str">
        <f t="shared" si="9"/>
        <v/>
      </c>
      <c r="W20" s="532" t="str">
        <f t="shared" si="10"/>
        <v/>
      </c>
      <c r="X20" s="533" t="str">
        <f t="shared" si="11"/>
        <v/>
      </c>
      <c r="Y20" s="534" t="str">
        <f t="shared" si="12"/>
        <v/>
      </c>
      <c r="Z20" s="521"/>
      <c r="AA20" s="535" t="str">
        <f t="shared" si="13"/>
        <v>20.0</v>
      </c>
      <c r="AB20" s="528" t="str">
        <f t="shared" si="14"/>
        <v>30.0</v>
      </c>
      <c r="AC20" s="536">
        <f t="shared" si="15"/>
        <v>430</v>
      </c>
    </row>
    <row r="21" spans="1:29" ht="14.25">
      <c r="A21" s="417"/>
      <c r="B21" s="461">
        <v>15</v>
      </c>
      <c r="C21" s="462"/>
      <c r="D21" s="450" t="str">
        <f>IF(ISBLANK(C21),"",VLOOKUP(C21,各艇データ,2,FALSE))</f>
        <v/>
      </c>
      <c r="E21" s="464" t="str">
        <f>IF($I$6="Ⅰ",T21,IF($I$6="Ⅱ",U21,IF($I$6="Ⅲ",V21,"")))</f>
        <v/>
      </c>
      <c r="F21" s="465"/>
      <c r="G21" s="466"/>
      <c r="H21" s="462" t="str">
        <f>IFERROR(IF(G21-$Q$2&lt;=0,"",(G21-$Q$2)*86400),"")</f>
        <v/>
      </c>
      <c r="I21" s="478" t="str">
        <f>IF($I$6="Ⅰ",W21,IF($I$6="Ⅱ",X21,IF($I$6="Ⅲ",Y21,"")))</f>
        <v/>
      </c>
      <c r="J21" s="464"/>
      <c r="K21" s="480" t="str">
        <f>IFERROR(H21*(1+0.01*J21)-I21*$N$3,"")</f>
        <v/>
      </c>
      <c r="L21" s="466" t="str">
        <f>IFERROR((K21-$K$7)/86400,"")</f>
        <v/>
      </c>
      <c r="M21" s="481" t="str">
        <f>IFERROR((K21-$K$7)/$N$3,"")</f>
        <v/>
      </c>
      <c r="N21" s="482" t="str">
        <f t="shared" si="6"/>
        <v/>
      </c>
      <c r="O21" s="483"/>
      <c r="P21" s="546"/>
      <c r="Q21" s="476"/>
      <c r="R21" s="506"/>
      <c r="S21" s="521"/>
      <c r="T21" s="529" t="str">
        <f t="shared" si="7"/>
        <v/>
      </c>
      <c r="U21" s="530" t="str">
        <f t="shared" si="8"/>
        <v/>
      </c>
      <c r="V21" s="531" t="str">
        <f t="shared" si="9"/>
        <v/>
      </c>
      <c r="W21" s="532" t="str">
        <f t="shared" si="10"/>
        <v/>
      </c>
      <c r="X21" s="533" t="str">
        <f t="shared" si="11"/>
        <v/>
      </c>
      <c r="Y21" s="534" t="str">
        <f t="shared" si="12"/>
        <v/>
      </c>
      <c r="Z21" s="521"/>
      <c r="AA21" s="535" t="str">
        <f t="shared" si="13"/>
        <v>20.0</v>
      </c>
      <c r="AB21" s="528" t="str">
        <f t="shared" si="14"/>
        <v>30.0</v>
      </c>
      <c r="AC21" s="536">
        <f t="shared" si="15"/>
        <v>460</v>
      </c>
    </row>
    <row r="22" spans="1:29" ht="14.25">
      <c r="A22" s="417"/>
      <c r="B22" s="492"/>
      <c r="C22" s="484"/>
      <c r="D22" s="437" t="str">
        <f>IF(ISBLANK(C22),"",VLOOKUP(C22,各艇データ,2,FALSE))</f>
        <v/>
      </c>
      <c r="E22" s="438" t="str">
        <f>IF($I$6="Ⅰ",T22,IF($I$6="Ⅱ",U22,IF($I$6="Ⅲ",V22,"")))</f>
        <v/>
      </c>
      <c r="F22" s="439"/>
      <c r="G22" s="488"/>
      <c r="H22" s="484" t="str">
        <f>IFERROR(IF(G22-$Q$2&lt;=0,"",(G22-$Q$2)*86400),"")</f>
        <v/>
      </c>
      <c r="I22" s="485" t="str">
        <f>IF($I$6="Ⅰ",W22,IF($I$6="Ⅱ",X22,IF($I$6="Ⅲ",Y22,"")))</f>
        <v/>
      </c>
      <c r="J22" s="486"/>
      <c r="K22" s="487" t="str">
        <f>IFERROR(H22*(1+0.01*J22)-I22*$N$3,"")</f>
        <v/>
      </c>
      <c r="L22" s="488" t="str">
        <f>IFERROR((K22-$K$7)/86400,"")</f>
        <v/>
      </c>
      <c r="M22" s="489" t="str">
        <f>IFERROR((K22-$K$7)/$N$3,"")</f>
        <v/>
      </c>
      <c r="N22" s="490" t="str">
        <f>IFERROR($N$3/(H22/3600),"")</f>
        <v/>
      </c>
      <c r="O22" s="445"/>
      <c r="P22" s="499"/>
      <c r="Q22" s="493"/>
      <c r="R22" s="506"/>
      <c r="S22" s="521"/>
      <c r="T22" s="529" t="str">
        <f t="shared" si="7"/>
        <v/>
      </c>
      <c r="U22" s="530" t="str">
        <f t="shared" si="8"/>
        <v/>
      </c>
      <c r="V22" s="531" t="str">
        <f t="shared" si="9"/>
        <v/>
      </c>
      <c r="W22" s="532" t="str">
        <f t="shared" si="10"/>
        <v/>
      </c>
      <c r="X22" s="533" t="str">
        <f t="shared" si="11"/>
        <v/>
      </c>
      <c r="Y22" s="534" t="str">
        <f t="shared" si="12"/>
        <v/>
      </c>
      <c r="Z22" s="521"/>
      <c r="AA22" s="535" t="str">
        <f t="shared" si="13"/>
        <v/>
      </c>
      <c r="AB22" s="528" t="str">
        <f t="shared" si="14"/>
        <v/>
      </c>
      <c r="AC22" s="536" t="str">
        <f t="shared" si="15"/>
        <v/>
      </c>
    </row>
    <row r="23" spans="1:29" ht="14.25">
      <c r="A23" s="417"/>
      <c r="B23" s="448"/>
      <c r="C23" s="449"/>
      <c r="D23" s="450" t="str">
        <f>IF(ISBLANK(C23),"",VLOOKUP(C23,各艇データ,2,FALSE))</f>
        <v/>
      </c>
      <c r="E23" s="451" t="str">
        <f>IF($I$6="Ⅰ",T23,IF($I$6="Ⅱ",U23,IF($I$6="Ⅲ",V23,"")))</f>
        <v/>
      </c>
      <c r="F23" s="452"/>
      <c r="G23" s="453"/>
      <c r="H23" s="449" t="str">
        <f>IFERROR(IF(G23-$Q$2&lt;=0,"",(G23-$Q$2)*86400),"")</f>
        <v/>
      </c>
      <c r="I23" s="454" t="str">
        <f>IF($I$6="Ⅰ",W23,IF($I$6="Ⅱ",X23,IF($I$6="Ⅲ",Y23,"")))</f>
        <v/>
      </c>
      <c r="J23" s="545"/>
      <c r="K23" s="455" t="str">
        <f>IFERROR(H23*(1+0.01*J23)-I23*$N$3,"")</f>
        <v/>
      </c>
      <c r="L23" s="453" t="str">
        <f>IFERROR((K23-$K$7)/86400,"")</f>
        <v/>
      </c>
      <c r="M23" s="456" t="str">
        <f>IFERROR((K23-$K$7)/$N$3,"")</f>
        <v/>
      </c>
      <c r="N23" s="457" t="str">
        <f>IFERROR($N$3/(H23/3600),"")</f>
        <v/>
      </c>
      <c r="O23" s="458"/>
      <c r="P23" s="494"/>
      <c r="Q23" s="460"/>
      <c r="R23" s="506"/>
      <c r="S23" s="521"/>
      <c r="T23" s="529" t="str">
        <f t="shared" si="7"/>
        <v/>
      </c>
      <c r="U23" s="530" t="str">
        <f t="shared" si="8"/>
        <v/>
      </c>
      <c r="V23" s="531" t="str">
        <f t="shared" si="9"/>
        <v/>
      </c>
      <c r="W23" s="532" t="str">
        <f t="shared" si="10"/>
        <v/>
      </c>
      <c r="X23" s="533" t="str">
        <f t="shared" si="11"/>
        <v/>
      </c>
      <c r="Y23" s="534" t="str">
        <f t="shared" si="12"/>
        <v/>
      </c>
      <c r="Z23" s="521"/>
      <c r="AA23" s="535" t="str">
        <f t="shared" si="13"/>
        <v/>
      </c>
      <c r="AB23" s="528" t="str">
        <f t="shared" si="14"/>
        <v/>
      </c>
      <c r="AC23" s="536" t="str">
        <f t="shared" si="15"/>
        <v/>
      </c>
    </row>
    <row r="24" spans="1:29" ht="14.25">
      <c r="A24" s="417"/>
      <c r="B24" s="448"/>
      <c r="C24" s="449"/>
      <c r="D24" s="450"/>
      <c r="E24" s="451"/>
      <c r="F24" s="452"/>
      <c r="G24" s="453"/>
      <c r="H24" s="449"/>
      <c r="I24" s="454"/>
      <c r="J24" s="451"/>
      <c r="K24" s="455"/>
      <c r="L24" s="453"/>
      <c r="M24" s="456"/>
      <c r="N24" s="457"/>
      <c r="O24" s="458"/>
      <c r="P24" s="495"/>
      <c r="Q24" s="460"/>
      <c r="R24" s="506"/>
      <c r="S24" s="521"/>
      <c r="T24" s="529" t="str">
        <f t="shared" si="7"/>
        <v/>
      </c>
      <c r="U24" s="530" t="str">
        <f t="shared" si="8"/>
        <v/>
      </c>
      <c r="V24" s="531" t="str">
        <f t="shared" si="9"/>
        <v/>
      </c>
      <c r="W24" s="532" t="str">
        <f t="shared" si="10"/>
        <v/>
      </c>
      <c r="X24" s="533" t="str">
        <f t="shared" si="11"/>
        <v/>
      </c>
      <c r="Y24" s="534" t="str">
        <f t="shared" si="12"/>
        <v/>
      </c>
      <c r="Z24" s="521"/>
      <c r="AA24" s="535" t="str">
        <f t="shared" si="13"/>
        <v/>
      </c>
      <c r="AB24" s="528" t="str">
        <f t="shared" si="14"/>
        <v/>
      </c>
      <c r="AC24" s="536" t="str">
        <f t="shared" si="15"/>
        <v/>
      </c>
    </row>
    <row r="25" spans="1:29" ht="14.25">
      <c r="A25" s="417"/>
      <c r="B25" s="448"/>
      <c r="C25" s="449"/>
      <c r="D25" s="450" t="str">
        <f t="shared" ref="D25:D31" si="17">IF(ISBLANK(C25),"",VLOOKUP(C25,各艇データ,2,FALSE))</f>
        <v/>
      </c>
      <c r="E25" s="451"/>
      <c r="F25" s="452"/>
      <c r="G25" s="453"/>
      <c r="H25" s="449"/>
      <c r="I25" s="454"/>
      <c r="J25" s="451"/>
      <c r="K25" s="455"/>
      <c r="L25" s="453"/>
      <c r="M25" s="456"/>
      <c r="N25" s="457"/>
      <c r="O25" s="458"/>
      <c r="P25" s="495"/>
      <c r="Q25" s="460"/>
      <c r="R25" s="506"/>
      <c r="S25" s="521"/>
      <c r="T25" s="529" t="str">
        <f t="shared" si="7"/>
        <v/>
      </c>
      <c r="U25" s="530" t="str">
        <f t="shared" si="8"/>
        <v/>
      </c>
      <c r="V25" s="531" t="str">
        <f t="shared" si="9"/>
        <v/>
      </c>
      <c r="W25" s="532" t="str">
        <f t="shared" si="10"/>
        <v/>
      </c>
      <c r="X25" s="533" t="str">
        <f t="shared" si="11"/>
        <v/>
      </c>
      <c r="Y25" s="534" t="str">
        <f t="shared" si="12"/>
        <v/>
      </c>
      <c r="Z25" s="521"/>
      <c r="AA25" s="535" t="str">
        <f t="shared" si="13"/>
        <v/>
      </c>
      <c r="AB25" s="528" t="str">
        <f t="shared" si="14"/>
        <v/>
      </c>
      <c r="AC25" s="536" t="str">
        <f t="shared" si="15"/>
        <v/>
      </c>
    </row>
    <row r="26" spans="1:29" ht="14.25">
      <c r="A26" s="417"/>
      <c r="B26" s="461"/>
      <c r="C26" s="462"/>
      <c r="D26" s="463" t="str">
        <f t="shared" si="17"/>
        <v/>
      </c>
      <c r="E26" s="464"/>
      <c r="F26" s="465"/>
      <c r="G26" s="466"/>
      <c r="H26" s="462" t="str">
        <f>IFERROR(IF(G26-$Q$2&lt;=0,"",(G26-$Q$2)*86400),"")</f>
        <v/>
      </c>
      <c r="I26" s="478" t="str">
        <f>IF($I$6="Ⅰ",W26,IF($I$6="Ⅱ",X26,IF($I$6="Ⅲ",Y26,"")))</f>
        <v/>
      </c>
      <c r="J26" s="464"/>
      <c r="K26" s="480" t="str">
        <f>IFERROR(H26*(1+0.01*J26)-I26*$N$3,"")</f>
        <v/>
      </c>
      <c r="L26" s="466" t="str">
        <f>IFERROR((K26-$K$7)/86400,"")</f>
        <v/>
      </c>
      <c r="M26" s="481" t="str">
        <f>IFERROR((K26-$K$7)/$N$3,"")</f>
        <v/>
      </c>
      <c r="N26" s="482" t="str">
        <f>IFERROR($N$3/(H26/3600),"")</f>
        <v/>
      </c>
      <c r="O26" s="483" t="str">
        <f>IF($O$6="MAX=20",AA26,IF($O$6="MAX=30",AB26,IF($O$6="MAX=40",AC26,"")))</f>
        <v/>
      </c>
      <c r="P26" s="496"/>
      <c r="Q26" s="476"/>
      <c r="R26" s="506"/>
      <c r="S26" s="521"/>
      <c r="T26" s="529" t="str">
        <f t="shared" si="7"/>
        <v/>
      </c>
      <c r="U26" s="530" t="str">
        <f t="shared" si="8"/>
        <v/>
      </c>
      <c r="V26" s="531" t="str">
        <f t="shared" si="9"/>
        <v/>
      </c>
      <c r="W26" s="532" t="str">
        <f t="shared" si="10"/>
        <v/>
      </c>
      <c r="X26" s="533" t="str">
        <f t="shared" si="11"/>
        <v/>
      </c>
      <c r="Y26" s="534" t="str">
        <f t="shared" si="12"/>
        <v/>
      </c>
      <c r="Z26" s="521"/>
      <c r="AA26" s="535" t="str">
        <f t="shared" si="13"/>
        <v/>
      </c>
      <c r="AB26" s="528" t="str">
        <f t="shared" si="14"/>
        <v/>
      </c>
      <c r="AC26" s="536" t="str">
        <f t="shared" si="15"/>
        <v/>
      </c>
    </row>
    <row r="27" spans="1:29" ht="14.25">
      <c r="A27" s="417"/>
      <c r="B27" s="492"/>
      <c r="C27" s="484"/>
      <c r="D27" s="497" t="str">
        <f t="shared" si="17"/>
        <v/>
      </c>
      <c r="E27" s="486"/>
      <c r="F27" s="498"/>
      <c r="G27" s="488"/>
      <c r="H27" s="436" t="str">
        <f>IFERROR(IF(G27-$Q$2&lt;=0,"",(G27-$Q$2)*86400),"")</f>
        <v/>
      </c>
      <c r="I27" s="441"/>
      <c r="J27" s="438"/>
      <c r="K27" s="442" t="str">
        <f>IFERROR(H27*(1+0.01*J27)-I27*$N$3,"")</f>
        <v/>
      </c>
      <c r="L27" s="440" t="str">
        <f>IFERROR((K27-$K$7)/86400,"")</f>
        <v/>
      </c>
      <c r="M27" s="443" t="str">
        <f>IFERROR((K27-$K$7)/$N$3,"")</f>
        <v/>
      </c>
      <c r="N27" s="444" t="str">
        <f>IFERROR($N$3/(H27/3600),"")</f>
        <v/>
      </c>
      <c r="O27" s="445"/>
      <c r="P27" s="499"/>
      <c r="Q27" s="493"/>
      <c r="R27" s="506"/>
      <c r="S27" s="521"/>
      <c r="T27" s="529" t="str">
        <f t="shared" si="7"/>
        <v/>
      </c>
      <c r="U27" s="530" t="str">
        <f t="shared" si="8"/>
        <v/>
      </c>
      <c r="V27" s="531" t="str">
        <f t="shared" si="9"/>
        <v/>
      </c>
      <c r="W27" s="532" t="str">
        <f t="shared" si="10"/>
        <v/>
      </c>
      <c r="X27" s="533" t="str">
        <f t="shared" si="11"/>
        <v/>
      </c>
      <c r="Y27" s="534" t="str">
        <f t="shared" si="12"/>
        <v/>
      </c>
      <c r="Z27" s="521"/>
      <c r="AA27" s="535" t="str">
        <f t="shared" si="13"/>
        <v/>
      </c>
      <c r="AB27" s="528" t="str">
        <f t="shared" si="14"/>
        <v/>
      </c>
      <c r="AC27" s="536" t="str">
        <f t="shared" si="15"/>
        <v/>
      </c>
    </row>
    <row r="28" spans="1:29" ht="14.25" customHeight="1">
      <c r="A28" s="417"/>
      <c r="B28" s="448"/>
      <c r="C28" s="449"/>
      <c r="D28" s="450" t="str">
        <f t="shared" si="17"/>
        <v/>
      </c>
      <c r="E28" s="451"/>
      <c r="F28" s="452"/>
      <c r="G28" s="453"/>
      <c r="H28" s="449"/>
      <c r="I28" s="454"/>
      <c r="J28" s="451"/>
      <c r="K28" s="455"/>
      <c r="L28" s="453"/>
      <c r="M28" s="456"/>
      <c r="N28" s="457"/>
      <c r="O28" s="458"/>
      <c r="P28" s="500"/>
      <c r="Q28" s="460"/>
      <c r="R28" s="506"/>
      <c r="S28" s="521"/>
      <c r="T28" s="529" t="str">
        <f t="shared" si="7"/>
        <v/>
      </c>
      <c r="U28" s="530" t="str">
        <f t="shared" si="8"/>
        <v/>
      </c>
      <c r="V28" s="531" t="str">
        <f t="shared" si="9"/>
        <v/>
      </c>
      <c r="W28" s="532" t="str">
        <f t="shared" si="10"/>
        <v/>
      </c>
      <c r="X28" s="533" t="str">
        <f t="shared" si="11"/>
        <v/>
      </c>
      <c r="Y28" s="534" t="str">
        <f t="shared" si="12"/>
        <v/>
      </c>
      <c r="Z28" s="521"/>
      <c r="AA28" s="535" t="str">
        <f t="shared" si="13"/>
        <v/>
      </c>
      <c r="AB28" s="528" t="str">
        <f t="shared" si="14"/>
        <v/>
      </c>
      <c r="AC28" s="536" t="str">
        <f t="shared" si="15"/>
        <v/>
      </c>
    </row>
    <row r="29" spans="1:29" ht="14.25">
      <c r="A29" s="417"/>
      <c r="B29" s="448"/>
      <c r="C29" s="449"/>
      <c r="D29" s="450" t="str">
        <f t="shared" si="17"/>
        <v/>
      </c>
      <c r="E29" s="451"/>
      <c r="F29" s="452"/>
      <c r="G29" s="453"/>
      <c r="H29" s="449"/>
      <c r="I29" s="454"/>
      <c r="J29" s="451"/>
      <c r="K29" s="455"/>
      <c r="L29" s="453"/>
      <c r="M29" s="456"/>
      <c r="N29" s="457"/>
      <c r="O29" s="458"/>
      <c r="P29" s="495"/>
      <c r="Q29" s="460"/>
      <c r="R29" s="506"/>
      <c r="S29" s="521"/>
      <c r="T29" s="529" t="str">
        <f t="shared" si="7"/>
        <v/>
      </c>
      <c r="U29" s="530" t="str">
        <f t="shared" si="8"/>
        <v/>
      </c>
      <c r="V29" s="531" t="str">
        <f t="shared" si="9"/>
        <v/>
      </c>
      <c r="W29" s="532" t="str">
        <f t="shared" si="10"/>
        <v/>
      </c>
      <c r="X29" s="533" t="str">
        <f t="shared" si="11"/>
        <v/>
      </c>
      <c r="Y29" s="534" t="str">
        <f t="shared" si="12"/>
        <v/>
      </c>
      <c r="Z29" s="521"/>
      <c r="AA29" s="535" t="str">
        <f t="shared" si="13"/>
        <v/>
      </c>
      <c r="AB29" s="528" t="str">
        <f t="shared" si="14"/>
        <v/>
      </c>
      <c r="AC29" s="536" t="str">
        <f t="shared" si="15"/>
        <v/>
      </c>
    </row>
    <row r="30" spans="1:29" ht="14.25" customHeight="1">
      <c r="A30" s="417"/>
      <c r="B30" s="448"/>
      <c r="C30" s="449"/>
      <c r="D30" s="450" t="str">
        <f t="shared" si="17"/>
        <v/>
      </c>
      <c r="E30" s="451"/>
      <c r="F30" s="452"/>
      <c r="G30" s="453"/>
      <c r="H30" s="449"/>
      <c r="I30" s="454"/>
      <c r="J30" s="451"/>
      <c r="K30" s="455"/>
      <c r="L30" s="453"/>
      <c r="M30" s="456"/>
      <c r="N30" s="457"/>
      <c r="O30" s="458"/>
      <c r="P30" s="495"/>
      <c r="Q30" s="460"/>
      <c r="R30" s="506"/>
      <c r="S30" s="521"/>
      <c r="T30" s="529" t="str">
        <f t="shared" si="7"/>
        <v/>
      </c>
      <c r="U30" s="530" t="str">
        <f t="shared" si="8"/>
        <v/>
      </c>
      <c r="V30" s="531" t="str">
        <f t="shared" si="9"/>
        <v/>
      </c>
      <c r="W30" s="532" t="str">
        <f t="shared" si="10"/>
        <v/>
      </c>
      <c r="X30" s="533" t="str">
        <f t="shared" si="11"/>
        <v/>
      </c>
      <c r="Y30" s="534" t="str">
        <f t="shared" si="12"/>
        <v/>
      </c>
      <c r="Z30" s="521"/>
      <c r="AA30" s="535" t="str">
        <f t="shared" si="13"/>
        <v/>
      </c>
      <c r="AB30" s="528" t="str">
        <f t="shared" si="14"/>
        <v/>
      </c>
      <c r="AC30" s="536" t="str">
        <f t="shared" si="15"/>
        <v/>
      </c>
    </row>
    <row r="31" spans="1:29" ht="15" thickBot="1">
      <c r="A31" s="417"/>
      <c r="B31" s="448"/>
      <c r="C31" s="449"/>
      <c r="D31" s="463" t="str">
        <f t="shared" si="17"/>
        <v/>
      </c>
      <c r="E31" s="464"/>
      <c r="F31" s="452"/>
      <c r="G31" s="453"/>
      <c r="H31" s="462" t="str">
        <f>IFERROR(IF(G31-$Q$2&lt;=0,"",(G31-$Q$2)*86400),"")</f>
        <v/>
      </c>
      <c r="I31" s="478" t="str">
        <f>IF($I$6="Ⅰ",W31,IF($I$6="Ⅱ",X31,IF($I$6="Ⅲ",Y31,"")))</f>
        <v/>
      </c>
      <c r="J31" s="464"/>
      <c r="K31" s="480" t="str">
        <f>IFERROR(H31*(1+0.01*J31)-I31*$N$3,"")</f>
        <v/>
      </c>
      <c r="L31" s="466" t="str">
        <f>IFERROR((K31-$K$7)/86400,"")</f>
        <v/>
      </c>
      <c r="M31" s="481" t="str">
        <f>IFERROR((K31-$K$7)/$N$3,"")</f>
        <v/>
      </c>
      <c r="N31" s="482" t="str">
        <f>IFERROR($N$3/(H31/3600),"")</f>
        <v/>
      </c>
      <c r="O31" s="483" t="str">
        <f>IF($O$6="MAX=20",AA31,IF($O$6="MAX=30",AB31,IF($O$6="MAX=40",AC31,"")))</f>
        <v/>
      </c>
      <c r="P31" s="496"/>
      <c r="Q31" s="476"/>
      <c r="R31" s="506"/>
      <c r="S31" s="521"/>
      <c r="T31" s="537" t="str">
        <f t="shared" si="7"/>
        <v/>
      </c>
      <c r="U31" s="538" t="str">
        <f t="shared" si="8"/>
        <v/>
      </c>
      <c r="V31" s="539" t="str">
        <f t="shared" si="9"/>
        <v/>
      </c>
      <c r="W31" s="540" t="str">
        <f t="shared" si="10"/>
        <v/>
      </c>
      <c r="X31" s="541" t="str">
        <f t="shared" si="11"/>
        <v/>
      </c>
      <c r="Y31" s="542" t="str">
        <f t="shared" si="12"/>
        <v/>
      </c>
      <c r="Z31" s="521"/>
      <c r="AA31" s="560" t="str">
        <f t="shared" si="13"/>
        <v/>
      </c>
      <c r="AB31" s="561" t="str">
        <f t="shared" si="14"/>
        <v/>
      </c>
      <c r="AC31" s="562" t="str">
        <f t="shared" si="15"/>
        <v/>
      </c>
    </row>
    <row r="32" spans="1:29" ht="15" customHeight="1">
      <c r="A32" s="417"/>
      <c r="B32" s="631" t="s">
        <v>373</v>
      </c>
      <c r="C32" s="632"/>
      <c r="D32" s="633"/>
      <c r="E32" s="501" t="s">
        <v>193</v>
      </c>
      <c r="F32" s="640" t="s">
        <v>374</v>
      </c>
      <c r="G32" s="641"/>
      <c r="H32" s="674" t="s">
        <v>380</v>
      </c>
      <c r="I32" s="652"/>
      <c r="J32" s="652"/>
      <c r="K32" s="652"/>
      <c r="L32" s="652"/>
      <c r="M32" s="652"/>
      <c r="N32" s="652"/>
      <c r="O32" s="652"/>
      <c r="P32" s="652"/>
      <c r="Q32" s="675"/>
      <c r="R32" s="406"/>
      <c r="S32" s="515"/>
      <c r="T32" s="515"/>
      <c r="U32" s="515"/>
      <c r="V32" s="515"/>
      <c r="Y32" s="515"/>
      <c r="Z32" s="515"/>
    </row>
    <row r="33" spans="1:26" ht="15">
      <c r="A33" s="417"/>
      <c r="B33" s="634"/>
      <c r="C33" s="635"/>
      <c r="D33" s="636"/>
      <c r="E33" s="502" t="s">
        <v>194</v>
      </c>
      <c r="F33" s="624" t="s">
        <v>375</v>
      </c>
      <c r="G33" s="625"/>
      <c r="H33" s="676"/>
      <c r="I33" s="655"/>
      <c r="J33" s="655"/>
      <c r="K33" s="655"/>
      <c r="L33" s="655"/>
      <c r="M33" s="655"/>
      <c r="N33" s="655"/>
      <c r="O33" s="655"/>
      <c r="P33" s="655"/>
      <c r="Q33" s="677"/>
      <c r="R33" s="406"/>
      <c r="S33" s="515"/>
      <c r="T33" s="515"/>
      <c r="U33" s="515"/>
      <c r="V33" s="515"/>
      <c r="Y33" s="515"/>
      <c r="Z33" s="515"/>
    </row>
    <row r="34" spans="1:26" ht="23.25" customHeight="1">
      <c r="A34" s="417"/>
      <c r="B34" s="637"/>
      <c r="C34" s="638"/>
      <c r="D34" s="639"/>
      <c r="E34" s="502" t="s">
        <v>195</v>
      </c>
      <c r="F34" s="624" t="s">
        <v>376</v>
      </c>
      <c r="G34" s="625"/>
      <c r="H34" s="676"/>
      <c r="I34" s="655"/>
      <c r="J34" s="655"/>
      <c r="K34" s="655"/>
      <c r="L34" s="655"/>
      <c r="M34" s="655"/>
      <c r="N34" s="655"/>
      <c r="O34" s="655"/>
      <c r="P34" s="655"/>
      <c r="Q34" s="677"/>
      <c r="R34" s="406"/>
      <c r="S34" s="515"/>
      <c r="T34" s="515"/>
      <c r="U34" s="515"/>
      <c r="V34" s="515"/>
      <c r="Y34" s="515"/>
      <c r="Z34" s="515"/>
    </row>
    <row r="35" spans="1:26" ht="22.5" customHeight="1">
      <c r="A35" s="417"/>
      <c r="B35" s="651" t="s">
        <v>359</v>
      </c>
      <c r="C35" s="652"/>
      <c r="D35" s="653"/>
      <c r="E35" s="662" t="s">
        <v>197</v>
      </c>
      <c r="F35" s="655" t="str">
        <f>参照ﾃﾞｰﾀ!AL7</f>
        <v>ネプチューンXⅡ</v>
      </c>
      <c r="G35" s="656"/>
      <c r="H35" s="676"/>
      <c r="I35" s="655"/>
      <c r="J35" s="655"/>
      <c r="K35" s="655"/>
      <c r="L35" s="655"/>
      <c r="M35" s="655"/>
      <c r="N35" s="655"/>
      <c r="O35" s="655"/>
      <c r="P35" s="655"/>
      <c r="Q35" s="677"/>
      <c r="R35" s="406"/>
      <c r="S35" s="515"/>
      <c r="T35" s="515"/>
      <c r="U35" s="515"/>
      <c r="V35" s="515"/>
      <c r="Y35" s="515"/>
      <c r="Z35" s="515"/>
    </row>
    <row r="36" spans="1:26" ht="15" customHeight="1">
      <c r="A36" s="417"/>
      <c r="B36" s="654"/>
      <c r="C36" s="655"/>
      <c r="D36" s="656"/>
      <c r="E36" s="663"/>
      <c r="F36" s="624"/>
      <c r="G36" s="625"/>
      <c r="H36" s="676"/>
      <c r="I36" s="655"/>
      <c r="J36" s="655"/>
      <c r="K36" s="655"/>
      <c r="L36" s="655"/>
      <c r="M36" s="655"/>
      <c r="N36" s="655"/>
      <c r="O36" s="655"/>
      <c r="P36" s="655"/>
      <c r="Q36" s="677"/>
      <c r="R36" s="406"/>
      <c r="S36" s="515"/>
      <c r="T36" s="515"/>
      <c r="U36" s="515"/>
      <c r="V36" s="515"/>
      <c r="Y36" s="515"/>
      <c r="Z36" s="515"/>
    </row>
    <row r="37" spans="1:26" ht="15" customHeight="1">
      <c r="A37" s="417"/>
      <c r="B37" s="654"/>
      <c r="C37" s="655"/>
      <c r="D37" s="656"/>
      <c r="E37" s="501" t="s">
        <v>196</v>
      </c>
      <c r="F37" s="664">
        <v>43240</v>
      </c>
      <c r="G37" s="641"/>
      <c r="H37" s="676"/>
      <c r="I37" s="655"/>
      <c r="J37" s="655"/>
      <c r="K37" s="655"/>
      <c r="L37" s="655"/>
      <c r="M37" s="655"/>
      <c r="N37" s="655"/>
      <c r="O37" s="655"/>
      <c r="P37" s="655"/>
      <c r="Q37" s="677"/>
      <c r="R37" s="406"/>
      <c r="S37" s="515"/>
      <c r="T37" s="515"/>
      <c r="U37" s="515"/>
      <c r="V37" s="515"/>
      <c r="Y37" s="515"/>
      <c r="Z37" s="515"/>
    </row>
    <row r="38" spans="1:26" ht="15" customHeight="1">
      <c r="A38" s="417"/>
      <c r="B38" s="654"/>
      <c r="C38" s="655"/>
      <c r="D38" s="656"/>
      <c r="E38" s="502" t="s">
        <v>210</v>
      </c>
      <c r="F38" s="624" t="s">
        <v>48</v>
      </c>
      <c r="G38" s="625"/>
      <c r="H38" s="676"/>
      <c r="I38" s="655"/>
      <c r="J38" s="655"/>
      <c r="K38" s="655"/>
      <c r="L38" s="655"/>
      <c r="M38" s="655"/>
      <c r="N38" s="655"/>
      <c r="O38" s="655"/>
      <c r="P38" s="655"/>
      <c r="Q38" s="677"/>
      <c r="R38" s="406"/>
      <c r="S38" s="515"/>
      <c r="T38" s="515"/>
      <c r="U38" s="515"/>
      <c r="V38" s="515"/>
      <c r="Y38" s="515"/>
      <c r="Z38" s="515"/>
    </row>
    <row r="39" spans="1:26" ht="15" customHeight="1">
      <c r="A39" s="417"/>
      <c r="B39" s="654"/>
      <c r="C39" s="655"/>
      <c r="D39" s="656"/>
      <c r="E39" s="502" t="s">
        <v>197</v>
      </c>
      <c r="F39" s="624" t="str">
        <f>参照ﾃﾞｰﾀ!AL8</f>
        <v>フェニックス</v>
      </c>
      <c r="G39" s="625"/>
      <c r="H39" s="676"/>
      <c r="I39" s="655"/>
      <c r="J39" s="655"/>
      <c r="K39" s="655"/>
      <c r="L39" s="655"/>
      <c r="M39" s="655"/>
      <c r="N39" s="655"/>
      <c r="O39" s="655"/>
      <c r="P39" s="655"/>
      <c r="Q39" s="677"/>
      <c r="R39" s="406"/>
      <c r="S39" s="515"/>
      <c r="T39" s="515"/>
      <c r="U39" s="515"/>
      <c r="V39" s="515"/>
      <c r="Y39" s="515"/>
      <c r="Z39" s="515"/>
    </row>
    <row r="40" spans="1:26" ht="15">
      <c r="A40" s="417"/>
      <c r="B40" s="654"/>
      <c r="C40" s="655"/>
      <c r="D40" s="656"/>
      <c r="E40" s="502"/>
      <c r="F40" s="624"/>
      <c r="G40" s="625"/>
      <c r="H40" s="676"/>
      <c r="I40" s="655"/>
      <c r="J40" s="655"/>
      <c r="K40" s="655"/>
      <c r="L40" s="655"/>
      <c r="M40" s="655"/>
      <c r="N40" s="655"/>
      <c r="O40" s="655"/>
      <c r="P40" s="655"/>
      <c r="Q40" s="677"/>
      <c r="R40" s="406"/>
      <c r="S40" s="515"/>
      <c r="T40" s="515"/>
      <c r="U40" s="515"/>
      <c r="V40" s="515"/>
      <c r="Y40" s="515"/>
      <c r="Z40" s="515"/>
    </row>
    <row r="41" spans="1:26" ht="11.25" customHeight="1" thickBot="1">
      <c r="A41" s="417"/>
      <c r="B41" s="657"/>
      <c r="C41" s="658"/>
      <c r="D41" s="659"/>
      <c r="E41" s="503"/>
      <c r="F41" s="660"/>
      <c r="G41" s="661"/>
      <c r="H41" s="678"/>
      <c r="I41" s="658"/>
      <c r="J41" s="658"/>
      <c r="K41" s="658"/>
      <c r="L41" s="658"/>
      <c r="M41" s="658"/>
      <c r="N41" s="658"/>
      <c r="O41" s="658"/>
      <c r="P41" s="658"/>
      <c r="Q41" s="679"/>
      <c r="R41" s="406"/>
      <c r="S41" s="515"/>
      <c r="T41" s="515"/>
      <c r="U41" s="515"/>
      <c r="V41" s="515"/>
      <c r="W41" s="515"/>
      <c r="X41" s="515"/>
      <c r="Y41" s="515"/>
      <c r="Z41" s="515"/>
    </row>
    <row r="42" spans="1:26">
      <c r="A42" s="417"/>
      <c r="B42" s="417"/>
      <c r="C42" s="417"/>
      <c r="D42" s="417"/>
      <c r="E42" s="417"/>
      <c r="F42" s="417"/>
      <c r="G42" s="417"/>
      <c r="H42" s="417"/>
      <c r="I42" s="417"/>
      <c r="J42" s="417"/>
      <c r="K42" s="417"/>
      <c r="L42" s="417"/>
      <c r="M42" s="417"/>
      <c r="N42" s="417"/>
      <c r="O42" s="417"/>
      <c r="P42" s="417"/>
      <c r="Q42" s="417"/>
      <c r="R42" s="417"/>
    </row>
  </sheetData>
  <sheetProtection algorithmName="SHA-512" hashValue="uV2eD6val99tVuIf1M8YA2yKftnC3MSDWgXtAvziT8jyGGuayqrNbw/Mc0m6cK+zXLYhvOIY9e71RN1vHM6h5A==" saltValue="vACayaV5vIQUpoKuz8l6FA==" spinCount="100000" sheet="1" objects="1" scenarios="1"/>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9"/>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N13" sqref="N13"/>
    </sheetView>
  </sheetViews>
  <sheetFormatPr defaultRowHeight="13.5"/>
  <cols>
    <col min="1" max="1" width="1.75" style="514" customWidth="1"/>
    <col min="2" max="2" width="5" style="514" customWidth="1"/>
    <col min="3" max="3" width="7" style="514" customWidth="1"/>
    <col min="4" max="4" width="18" style="514" customWidth="1"/>
    <col min="5" max="5" width="8" style="514" customWidth="1"/>
    <col min="6" max="6" width="5" style="514" customWidth="1"/>
    <col min="7" max="7" width="10.875" style="514" customWidth="1"/>
    <col min="8" max="8" width="8.375" style="514" customWidth="1"/>
    <col min="9" max="9" width="8.625" style="514" customWidth="1"/>
    <col min="10" max="10" width="5" style="514" customWidth="1"/>
    <col min="11" max="11" width="8.5" style="514" customWidth="1"/>
    <col min="12" max="12" width="10.875" style="514" customWidth="1"/>
    <col min="13" max="13" width="9.5" style="514" customWidth="1"/>
    <col min="14" max="14" width="7.875" style="514" customWidth="1"/>
    <col min="15" max="15" width="8" style="514" customWidth="1"/>
    <col min="16" max="16" width="11.25" style="514" customWidth="1"/>
    <col min="17" max="17" width="12.25" style="514" customWidth="1"/>
    <col min="18" max="18" width="4.875" style="514" customWidth="1"/>
    <col min="19" max="21" width="7.625" style="514" customWidth="1"/>
    <col min="22" max="22" width="7.75" style="514" customWidth="1"/>
    <col min="23" max="24" width="7.625" style="514" customWidth="1"/>
    <col min="25" max="25" width="4.5" style="514" customWidth="1"/>
    <col min="26" max="28" width="8" style="514" customWidth="1"/>
    <col min="29" max="16384" width="9" style="514"/>
  </cols>
  <sheetData>
    <row r="1" spans="1:28" ht="9.75" customHeight="1" thickBot="1">
      <c r="A1" s="417"/>
      <c r="B1" s="417"/>
      <c r="C1" s="417"/>
      <c r="D1" s="417"/>
      <c r="E1" s="417"/>
      <c r="F1" s="417"/>
      <c r="G1" s="417"/>
      <c r="H1" s="417"/>
      <c r="I1" s="417"/>
      <c r="J1" s="417"/>
      <c r="K1" s="417"/>
      <c r="L1" s="417"/>
      <c r="M1" s="417"/>
      <c r="N1" s="417"/>
      <c r="O1" s="417"/>
      <c r="P1" s="417"/>
      <c r="Q1" s="417"/>
      <c r="R1" s="417"/>
    </row>
    <row r="2" spans="1:28" ht="21">
      <c r="A2" s="417"/>
      <c r="B2" s="406"/>
      <c r="C2" s="407"/>
      <c r="D2" s="626" t="str">
        <f>参照ﾃﾞｰﾀ!P4</f>
        <v>2018年</v>
      </c>
      <c r="E2" s="626"/>
      <c r="F2" s="626"/>
      <c r="G2" s="408" t="s">
        <v>202</v>
      </c>
      <c r="H2" s="409"/>
      <c r="I2" s="410"/>
      <c r="J2" s="406"/>
      <c r="K2" s="411"/>
      <c r="L2" s="406"/>
      <c r="M2" s="412" t="s">
        <v>53</v>
      </c>
      <c r="N2" s="413" t="s">
        <v>48</v>
      </c>
      <c r="O2" s="414" t="s">
        <v>55</v>
      </c>
      <c r="P2" s="415">
        <v>43240</v>
      </c>
      <c r="Q2" s="416">
        <v>0</v>
      </c>
      <c r="R2" s="406"/>
      <c r="S2" s="516" t="s">
        <v>2</v>
      </c>
      <c r="T2" s="515"/>
      <c r="U2" s="515"/>
      <c r="V2" s="515"/>
      <c r="W2" s="515"/>
      <c r="X2" s="515"/>
      <c r="Y2" s="515"/>
    </row>
    <row r="3" spans="1:28" ht="21.75" customHeight="1" thickBot="1">
      <c r="A3" s="417"/>
      <c r="B3" s="406"/>
      <c r="C3" s="417"/>
      <c r="D3" s="559" t="s">
        <v>240</v>
      </c>
      <c r="E3" s="627" t="s">
        <v>69</v>
      </c>
      <c r="F3" s="627"/>
      <c r="G3" s="627"/>
      <c r="H3" s="627"/>
      <c r="I3" s="627"/>
      <c r="J3" s="628" t="s">
        <v>92</v>
      </c>
      <c r="K3" s="628"/>
      <c r="L3" s="419"/>
      <c r="M3" s="420" t="s">
        <v>81</v>
      </c>
      <c r="N3" s="421">
        <f>IF(ISBLANK(N2),"",VLOOKUP(N2,コース・距離,2,FALSE))</f>
        <v>47.4</v>
      </c>
      <c r="O3" s="422" t="s">
        <v>0</v>
      </c>
      <c r="P3" s="423"/>
      <c r="Q3" s="424" t="s">
        <v>1</v>
      </c>
      <c r="R3" s="406"/>
      <c r="S3" s="515" t="s">
        <v>274</v>
      </c>
      <c r="T3" s="515"/>
      <c r="U3" s="515"/>
      <c r="V3" s="516" t="s">
        <v>2</v>
      </c>
      <c r="W3" s="517"/>
      <c r="X3" s="517"/>
      <c r="Y3" s="515"/>
      <c r="Z3" s="518" t="s">
        <v>82</v>
      </c>
    </row>
    <row r="4" spans="1:28" ht="7.5" customHeight="1" thickBot="1">
      <c r="A4" s="417"/>
      <c r="B4" s="406"/>
      <c r="C4" s="406"/>
      <c r="D4" s="406"/>
      <c r="E4" s="406"/>
      <c r="F4" s="406"/>
      <c r="G4" s="406"/>
      <c r="H4" s="406"/>
      <c r="I4" s="406"/>
      <c r="J4" s="406"/>
      <c r="K4" s="406"/>
      <c r="L4" s="406"/>
      <c r="M4" s="406"/>
      <c r="N4" s="406"/>
      <c r="O4" s="406"/>
      <c r="P4" s="406"/>
      <c r="Q4" s="406"/>
      <c r="R4" s="406"/>
      <c r="S4" s="515"/>
      <c r="T4" s="515"/>
      <c r="U4" s="515"/>
      <c r="V4" s="519"/>
      <c r="W4" s="517"/>
      <c r="X4" s="517"/>
      <c r="Y4" s="515"/>
    </row>
    <row r="5" spans="1:28" ht="14.25">
      <c r="A5" s="417"/>
      <c r="B5" s="425" t="s">
        <v>3</v>
      </c>
      <c r="C5" s="426" t="s">
        <v>4</v>
      </c>
      <c r="D5" s="426" t="s">
        <v>5</v>
      </c>
      <c r="E5" s="426" t="s">
        <v>6</v>
      </c>
      <c r="F5" s="426" t="s">
        <v>7</v>
      </c>
      <c r="G5" s="426" t="s">
        <v>8</v>
      </c>
      <c r="H5" s="426" t="s">
        <v>9</v>
      </c>
      <c r="I5" s="426" t="s">
        <v>10</v>
      </c>
      <c r="J5" s="426" t="s">
        <v>11</v>
      </c>
      <c r="K5" s="426" t="s">
        <v>12</v>
      </c>
      <c r="L5" s="427" t="s">
        <v>381</v>
      </c>
      <c r="M5" s="427" t="s">
        <v>382</v>
      </c>
      <c r="N5" s="426" t="s">
        <v>77</v>
      </c>
      <c r="O5" s="426" t="s">
        <v>13</v>
      </c>
      <c r="P5" s="629" t="s">
        <v>76</v>
      </c>
      <c r="Q5" s="630"/>
      <c r="R5" s="506"/>
      <c r="S5" s="522" t="s">
        <v>10</v>
      </c>
      <c r="T5" s="520" t="s">
        <v>10</v>
      </c>
      <c r="U5" s="523" t="s">
        <v>10</v>
      </c>
      <c r="V5" s="522" t="s">
        <v>10</v>
      </c>
      <c r="W5" s="520" t="s">
        <v>10</v>
      </c>
      <c r="X5" s="523" t="s">
        <v>10</v>
      </c>
      <c r="Y5" s="521"/>
      <c r="Z5" s="522" t="s">
        <v>13</v>
      </c>
      <c r="AA5" s="520" t="s">
        <v>13</v>
      </c>
      <c r="AB5" s="523" t="s">
        <v>13</v>
      </c>
    </row>
    <row r="6" spans="1:28" ht="14.25">
      <c r="A6" s="417"/>
      <c r="B6" s="428"/>
      <c r="C6" s="429" t="s">
        <v>14</v>
      </c>
      <c r="D6" s="430"/>
      <c r="E6" s="431" t="s">
        <v>15</v>
      </c>
      <c r="F6" s="431"/>
      <c r="G6" s="429" t="s">
        <v>16</v>
      </c>
      <c r="H6" s="431" t="s">
        <v>17</v>
      </c>
      <c r="I6" s="429" t="s">
        <v>270</v>
      </c>
      <c r="J6" s="431" t="s">
        <v>18</v>
      </c>
      <c r="K6" s="431" t="s">
        <v>17</v>
      </c>
      <c r="L6" s="429" t="s">
        <v>16</v>
      </c>
      <c r="M6" s="431" t="s">
        <v>47</v>
      </c>
      <c r="N6" s="431" t="s">
        <v>19</v>
      </c>
      <c r="O6" s="432" t="s">
        <v>316</v>
      </c>
      <c r="P6" s="564"/>
      <c r="Q6" s="434"/>
      <c r="R6" s="507"/>
      <c r="S6" s="526" t="s">
        <v>20</v>
      </c>
      <c r="T6" s="524" t="s">
        <v>22</v>
      </c>
      <c r="U6" s="527" t="s">
        <v>21</v>
      </c>
      <c r="V6" s="526" t="s">
        <v>20</v>
      </c>
      <c r="W6" s="524" t="s">
        <v>22</v>
      </c>
      <c r="X6" s="527" t="s">
        <v>21</v>
      </c>
      <c r="Y6" s="525"/>
      <c r="Z6" s="526" t="s">
        <v>84</v>
      </c>
      <c r="AA6" s="524" t="s">
        <v>85</v>
      </c>
      <c r="AB6" s="527" t="s">
        <v>86</v>
      </c>
    </row>
    <row r="7" spans="1:28" ht="14.25">
      <c r="A7" s="417"/>
      <c r="B7" s="435">
        <v>1</v>
      </c>
      <c r="C7" s="436"/>
      <c r="D7" s="437" t="str">
        <f t="shared" ref="D7:D23" si="0">IF(ISBLANK(C7),"",VLOOKUP(C7,各艇データ,2,FALSE))</f>
        <v/>
      </c>
      <c r="E7" s="438" t="str">
        <f t="shared" ref="E7:E23" si="1">IF($I$6="Ⅰ",S7,IF($I$6="Ⅱ",T7,IF($I$6="Ⅲ",U7,"")))</f>
        <v/>
      </c>
      <c r="F7" s="439"/>
      <c r="G7" s="440"/>
      <c r="H7" s="436" t="str">
        <f t="shared" ref="H7:H23" si="2">IFERROR(IF(G7-$Q$2&lt;=0,"",(G7-$Q$2)*86400),"")</f>
        <v/>
      </c>
      <c r="I7" s="441" t="str">
        <f t="shared" ref="I7:I23" si="3">IF($I$6="Ⅰ",V7,IF($I$6="Ⅱ",W7,IF($I$6="Ⅲ",X7,"")))</f>
        <v/>
      </c>
      <c r="J7" s="438"/>
      <c r="K7" s="442" t="str">
        <f t="shared" ref="K7:K23" si="4">IFERROR(H7*(1+0.01*J7)-I7*$N$3,"")</f>
        <v/>
      </c>
      <c r="L7" s="440" t="str">
        <f t="shared" ref="L7:L20" si="5">IFERROR((K7-$K$7)/86400,"")</f>
        <v/>
      </c>
      <c r="M7" s="443" t="str">
        <f t="shared" ref="M7:M20" si="6">IFERROR((K7-$K$7)/$N$3,"")</f>
        <v/>
      </c>
      <c r="N7" s="444"/>
      <c r="O7" s="445"/>
      <c r="P7" s="565"/>
      <c r="Q7" s="447"/>
      <c r="R7" s="506"/>
      <c r="S7" s="529" t="str">
        <f t="shared" ref="S7:S31" si="7">IF(ISBLANK(C7),"",VLOOKUP(C7,各艇データ,3,FALSE))</f>
        <v/>
      </c>
      <c r="T7" s="530" t="str">
        <f t="shared" ref="T7:T31" si="8">IF(ISBLANK(C7),"",VLOOKUP(C7,各艇データ,4,FALSE))</f>
        <v/>
      </c>
      <c r="U7" s="531" t="str">
        <f t="shared" ref="U7:U31" si="9">IF(ISBLANK(C7),"",VLOOKUP(C7,各艇データ,5,FALSE))</f>
        <v/>
      </c>
      <c r="V7" s="532" t="str">
        <f t="shared" ref="V7:V31" si="10">IF(ISBLANK(C7),"",VLOOKUP(C7,各艇データ,6,FALSE))</f>
        <v/>
      </c>
      <c r="W7" s="533" t="str">
        <f t="shared" ref="W7:W31" si="11">IF(ISBLANK(C7),"",VLOOKUP(C7,各艇データ,7,FALSE))</f>
        <v/>
      </c>
      <c r="X7" s="534" t="str">
        <f t="shared" ref="X7:X31" si="12">IF(ISBLANK(C7),"",VLOOKUP(C7,各艇データ,8,FALSE))</f>
        <v/>
      </c>
      <c r="Y7" s="521"/>
      <c r="Z7" s="535" t="str">
        <f>IF(ISBLANK(B7),"",IFERROR(20*($P$3+1-$B7)/$P$3,"20.0"))</f>
        <v>20.0</v>
      </c>
      <c r="AA7" s="528" t="str">
        <f>IF(ISBLANK(B7),"",IFERROR(30*($P$3+1-$B7)/$P$3,"30.0"))</f>
        <v>30.0</v>
      </c>
      <c r="AB7" s="536">
        <f>IF(ISBLANK(B7),"",IFERROR(30*($P$3-$B7)/($P$3-1)+10,"20.0"))</f>
        <v>40</v>
      </c>
    </row>
    <row r="8" spans="1:28" ht="14.25">
      <c r="A8" s="417"/>
      <c r="B8" s="448">
        <v>2</v>
      </c>
      <c r="C8" s="449"/>
      <c r="D8" s="450" t="str">
        <f t="shared" si="0"/>
        <v/>
      </c>
      <c r="E8" s="451" t="str">
        <f t="shared" si="1"/>
        <v/>
      </c>
      <c r="F8" s="452"/>
      <c r="G8" s="453"/>
      <c r="H8" s="449" t="str">
        <f t="shared" si="2"/>
        <v/>
      </c>
      <c r="I8" s="454" t="str">
        <f t="shared" si="3"/>
        <v/>
      </c>
      <c r="J8" s="451"/>
      <c r="K8" s="455" t="str">
        <f t="shared" si="4"/>
        <v/>
      </c>
      <c r="L8" s="453" t="str">
        <f t="shared" si="5"/>
        <v/>
      </c>
      <c r="M8" s="456" t="str">
        <f t="shared" si="6"/>
        <v/>
      </c>
      <c r="N8" s="457"/>
      <c r="O8" s="458"/>
      <c r="P8" s="566"/>
      <c r="Q8" s="460"/>
      <c r="R8" s="506"/>
      <c r="S8" s="529" t="str">
        <f t="shared" si="7"/>
        <v/>
      </c>
      <c r="T8" s="530" t="str">
        <f t="shared" si="8"/>
        <v/>
      </c>
      <c r="U8" s="531" t="str">
        <f t="shared" si="9"/>
        <v/>
      </c>
      <c r="V8" s="532" t="str">
        <f t="shared" si="10"/>
        <v/>
      </c>
      <c r="W8" s="533" t="str">
        <f t="shared" si="11"/>
        <v/>
      </c>
      <c r="X8" s="534" t="str">
        <f t="shared" si="12"/>
        <v/>
      </c>
      <c r="Y8" s="521"/>
      <c r="Z8" s="535" t="str">
        <f t="shared" ref="Z8:Z31" si="13">IF(ISBLANK(B8),"",IFERROR(20*($P$3+1-$B8)/$P$3,"20.0"))</f>
        <v>20.0</v>
      </c>
      <c r="AA8" s="528" t="str">
        <f t="shared" ref="AA8:AA31" si="14">IF(ISBLANK(B8),"",IFERROR(30*($P$3+1-$B8)/$P$3,"30.0"))</f>
        <v>30.0</v>
      </c>
      <c r="AB8" s="536">
        <f t="shared" ref="AB8:AB31" si="15">IF(ISBLANK(B8),"",IFERROR(30*($P$3-$B8)/($P$3-1)+10,"20.0"))</f>
        <v>70</v>
      </c>
    </row>
    <row r="9" spans="1:28" ht="14.25">
      <c r="A9" s="417"/>
      <c r="B9" s="448">
        <v>3</v>
      </c>
      <c r="C9" s="449"/>
      <c r="D9" s="450" t="str">
        <f t="shared" si="0"/>
        <v/>
      </c>
      <c r="E9" s="451" t="str">
        <f t="shared" si="1"/>
        <v/>
      </c>
      <c r="F9" s="452"/>
      <c r="G9" s="453"/>
      <c r="H9" s="449" t="str">
        <f t="shared" si="2"/>
        <v/>
      </c>
      <c r="I9" s="454" t="str">
        <f t="shared" si="3"/>
        <v/>
      </c>
      <c r="J9" s="451"/>
      <c r="K9" s="455" t="str">
        <f t="shared" si="4"/>
        <v/>
      </c>
      <c r="L9" s="453" t="str">
        <f t="shared" si="5"/>
        <v/>
      </c>
      <c r="M9" s="456" t="str">
        <f t="shared" si="6"/>
        <v/>
      </c>
      <c r="N9" s="457"/>
      <c r="O9" s="458"/>
      <c r="P9" s="566"/>
      <c r="Q9" s="460"/>
      <c r="R9" s="506"/>
      <c r="S9" s="529" t="str">
        <f t="shared" si="7"/>
        <v/>
      </c>
      <c r="T9" s="530" t="str">
        <f t="shared" si="8"/>
        <v/>
      </c>
      <c r="U9" s="531" t="str">
        <f t="shared" si="9"/>
        <v/>
      </c>
      <c r="V9" s="532" t="str">
        <f t="shared" si="10"/>
        <v/>
      </c>
      <c r="W9" s="533" t="str">
        <f t="shared" si="11"/>
        <v/>
      </c>
      <c r="X9" s="534" t="str">
        <f t="shared" si="12"/>
        <v/>
      </c>
      <c r="Y9" s="521"/>
      <c r="Z9" s="535" t="str">
        <f t="shared" si="13"/>
        <v>20.0</v>
      </c>
      <c r="AA9" s="528" t="str">
        <f t="shared" si="14"/>
        <v>30.0</v>
      </c>
      <c r="AB9" s="536">
        <f t="shared" si="15"/>
        <v>100</v>
      </c>
    </row>
    <row r="10" spans="1:28" ht="14.25">
      <c r="A10" s="417"/>
      <c r="B10" s="448">
        <v>4</v>
      </c>
      <c r="C10" s="449"/>
      <c r="D10" s="450" t="str">
        <f t="shared" si="0"/>
        <v/>
      </c>
      <c r="E10" s="451" t="str">
        <f t="shared" si="1"/>
        <v/>
      </c>
      <c r="F10" s="452"/>
      <c r="G10" s="453"/>
      <c r="H10" s="449" t="str">
        <f t="shared" si="2"/>
        <v/>
      </c>
      <c r="I10" s="454" t="str">
        <f t="shared" si="3"/>
        <v/>
      </c>
      <c r="J10" s="451"/>
      <c r="K10" s="455" t="str">
        <f t="shared" si="4"/>
        <v/>
      </c>
      <c r="L10" s="453" t="str">
        <f t="shared" si="5"/>
        <v/>
      </c>
      <c r="M10" s="456" t="str">
        <f t="shared" si="6"/>
        <v/>
      </c>
      <c r="N10" s="457"/>
      <c r="O10" s="458"/>
      <c r="P10" s="566"/>
      <c r="Q10" s="460"/>
      <c r="R10" s="506"/>
      <c r="S10" s="529" t="str">
        <f t="shared" si="7"/>
        <v/>
      </c>
      <c r="T10" s="530" t="str">
        <f t="shared" si="8"/>
        <v/>
      </c>
      <c r="U10" s="531" t="str">
        <f t="shared" si="9"/>
        <v/>
      </c>
      <c r="V10" s="532" t="str">
        <f t="shared" si="10"/>
        <v/>
      </c>
      <c r="W10" s="533" t="str">
        <f t="shared" si="11"/>
        <v/>
      </c>
      <c r="X10" s="534" t="str">
        <f t="shared" si="12"/>
        <v/>
      </c>
      <c r="Y10" s="521"/>
      <c r="Z10" s="535" t="str">
        <f t="shared" si="13"/>
        <v>20.0</v>
      </c>
      <c r="AA10" s="528" t="str">
        <f t="shared" si="14"/>
        <v>30.0</v>
      </c>
      <c r="AB10" s="536">
        <f t="shared" si="15"/>
        <v>130</v>
      </c>
    </row>
    <row r="11" spans="1:28" ht="14.25">
      <c r="A11" s="417"/>
      <c r="B11" s="461">
        <v>5</v>
      </c>
      <c r="C11" s="462"/>
      <c r="D11" s="463" t="str">
        <f t="shared" si="0"/>
        <v/>
      </c>
      <c r="E11" s="464" t="str">
        <f t="shared" si="1"/>
        <v/>
      </c>
      <c r="F11" s="465"/>
      <c r="G11" s="466"/>
      <c r="H11" s="467" t="str">
        <f t="shared" si="2"/>
        <v/>
      </c>
      <c r="I11" s="468" t="str">
        <f t="shared" si="3"/>
        <v/>
      </c>
      <c r="J11" s="469"/>
      <c r="K11" s="470" t="str">
        <f t="shared" si="4"/>
        <v/>
      </c>
      <c r="L11" s="471" t="str">
        <f t="shared" si="5"/>
        <v/>
      </c>
      <c r="M11" s="472" t="str">
        <f t="shared" si="6"/>
        <v/>
      </c>
      <c r="N11" s="473"/>
      <c r="O11" s="474"/>
      <c r="P11" s="567"/>
      <c r="Q11" s="476"/>
      <c r="R11" s="506"/>
      <c r="S11" s="529" t="str">
        <f t="shared" si="7"/>
        <v/>
      </c>
      <c r="T11" s="530" t="str">
        <f t="shared" si="8"/>
        <v/>
      </c>
      <c r="U11" s="531" t="str">
        <f t="shared" si="9"/>
        <v/>
      </c>
      <c r="V11" s="532" t="str">
        <f t="shared" si="10"/>
        <v/>
      </c>
      <c r="W11" s="533" t="str">
        <f t="shared" si="11"/>
        <v/>
      </c>
      <c r="X11" s="534" t="str">
        <f t="shared" si="12"/>
        <v/>
      </c>
      <c r="Y11" s="521"/>
      <c r="Z11" s="535" t="str">
        <f t="shared" si="13"/>
        <v>20.0</v>
      </c>
      <c r="AA11" s="528" t="str">
        <f t="shared" si="14"/>
        <v>30.0</v>
      </c>
      <c r="AB11" s="536">
        <f t="shared" si="15"/>
        <v>160</v>
      </c>
    </row>
    <row r="12" spans="1:28" ht="14.25">
      <c r="A12" s="417"/>
      <c r="B12" s="435">
        <v>6</v>
      </c>
      <c r="C12" s="436"/>
      <c r="D12" s="437" t="str">
        <f t="shared" si="0"/>
        <v/>
      </c>
      <c r="E12" s="438" t="str">
        <f t="shared" si="1"/>
        <v/>
      </c>
      <c r="F12" s="439"/>
      <c r="G12" s="440"/>
      <c r="H12" s="436" t="str">
        <f t="shared" si="2"/>
        <v/>
      </c>
      <c r="I12" s="441" t="str">
        <f t="shared" si="3"/>
        <v/>
      </c>
      <c r="J12" s="568"/>
      <c r="K12" s="442" t="str">
        <f t="shared" si="4"/>
        <v/>
      </c>
      <c r="L12" s="440" t="str">
        <f t="shared" si="5"/>
        <v/>
      </c>
      <c r="M12" s="443" t="str">
        <f t="shared" si="6"/>
        <v/>
      </c>
      <c r="N12" s="444"/>
      <c r="O12" s="445"/>
      <c r="P12" s="566"/>
      <c r="Q12" s="447"/>
      <c r="R12" s="506"/>
      <c r="S12" s="529" t="str">
        <f t="shared" si="7"/>
        <v/>
      </c>
      <c r="T12" s="530" t="str">
        <f t="shared" si="8"/>
        <v/>
      </c>
      <c r="U12" s="531" t="str">
        <f t="shared" si="9"/>
        <v/>
      </c>
      <c r="V12" s="532" t="str">
        <f t="shared" si="10"/>
        <v/>
      </c>
      <c r="W12" s="533" t="str">
        <f t="shared" si="11"/>
        <v/>
      </c>
      <c r="X12" s="534" t="str">
        <f t="shared" si="12"/>
        <v/>
      </c>
      <c r="Y12" s="521"/>
      <c r="Z12" s="535" t="str">
        <f t="shared" si="13"/>
        <v>20.0</v>
      </c>
      <c r="AA12" s="528" t="str">
        <f t="shared" si="14"/>
        <v>30.0</v>
      </c>
      <c r="AB12" s="536">
        <f t="shared" si="15"/>
        <v>190</v>
      </c>
    </row>
    <row r="13" spans="1:28" ht="14.25">
      <c r="A13" s="417"/>
      <c r="B13" s="448">
        <v>7</v>
      </c>
      <c r="C13" s="449"/>
      <c r="D13" s="450" t="str">
        <f t="shared" si="0"/>
        <v/>
      </c>
      <c r="E13" s="451" t="str">
        <f t="shared" si="1"/>
        <v/>
      </c>
      <c r="F13" s="452"/>
      <c r="G13" s="453"/>
      <c r="H13" s="449" t="str">
        <f t="shared" si="2"/>
        <v/>
      </c>
      <c r="I13" s="454" t="str">
        <f t="shared" si="3"/>
        <v/>
      </c>
      <c r="J13" s="451"/>
      <c r="K13" s="455" t="str">
        <f t="shared" si="4"/>
        <v/>
      </c>
      <c r="L13" s="453" t="str">
        <f t="shared" si="5"/>
        <v/>
      </c>
      <c r="M13" s="456" t="str">
        <f t="shared" si="6"/>
        <v/>
      </c>
      <c r="N13" s="457"/>
      <c r="O13" s="458"/>
      <c r="P13" s="566"/>
      <c r="Q13" s="460"/>
      <c r="R13" s="506"/>
      <c r="S13" s="529" t="str">
        <f t="shared" si="7"/>
        <v/>
      </c>
      <c r="T13" s="530" t="str">
        <f t="shared" si="8"/>
        <v/>
      </c>
      <c r="U13" s="531" t="str">
        <f t="shared" si="9"/>
        <v/>
      </c>
      <c r="V13" s="532" t="str">
        <f t="shared" si="10"/>
        <v/>
      </c>
      <c r="W13" s="533" t="str">
        <f t="shared" si="11"/>
        <v/>
      </c>
      <c r="X13" s="534" t="str">
        <f t="shared" si="12"/>
        <v/>
      </c>
      <c r="Y13" s="521"/>
      <c r="Z13" s="535" t="str">
        <f t="shared" si="13"/>
        <v>20.0</v>
      </c>
      <c r="AA13" s="528" t="str">
        <f t="shared" si="14"/>
        <v>30.0</v>
      </c>
      <c r="AB13" s="536">
        <f t="shared" si="15"/>
        <v>220</v>
      </c>
    </row>
    <row r="14" spans="1:28" ht="14.25">
      <c r="A14" s="417"/>
      <c r="B14" s="448">
        <v>8</v>
      </c>
      <c r="C14" s="449"/>
      <c r="D14" s="450" t="str">
        <f t="shared" si="0"/>
        <v/>
      </c>
      <c r="E14" s="451" t="str">
        <f t="shared" si="1"/>
        <v/>
      </c>
      <c r="F14" s="452"/>
      <c r="G14" s="453"/>
      <c r="H14" s="449" t="str">
        <f t="shared" si="2"/>
        <v/>
      </c>
      <c r="I14" s="454" t="str">
        <f t="shared" si="3"/>
        <v/>
      </c>
      <c r="J14" s="451"/>
      <c r="K14" s="455" t="str">
        <f t="shared" si="4"/>
        <v/>
      </c>
      <c r="L14" s="453" t="str">
        <f>IFERROR((K14-$K$7)/86400,"")</f>
        <v/>
      </c>
      <c r="M14" s="456" t="str">
        <f>IFERROR((K14-$K$7)/$N$3,"")</f>
        <v/>
      </c>
      <c r="N14" s="457"/>
      <c r="O14" s="458"/>
      <c r="P14" s="459"/>
      <c r="Q14" s="460"/>
      <c r="R14" s="506"/>
      <c r="S14" s="529" t="str">
        <f t="shared" si="7"/>
        <v/>
      </c>
      <c r="T14" s="530" t="str">
        <f t="shared" si="8"/>
        <v/>
      </c>
      <c r="U14" s="531" t="str">
        <f t="shared" si="9"/>
        <v/>
      </c>
      <c r="V14" s="532" t="str">
        <f t="shared" si="10"/>
        <v/>
      </c>
      <c r="W14" s="533" t="str">
        <f t="shared" si="11"/>
        <v/>
      </c>
      <c r="X14" s="534" t="str">
        <f t="shared" si="12"/>
        <v/>
      </c>
      <c r="Y14" s="521"/>
      <c r="Z14" s="535" t="str">
        <f t="shared" si="13"/>
        <v>20.0</v>
      </c>
      <c r="AA14" s="528" t="str">
        <f t="shared" si="14"/>
        <v>30.0</v>
      </c>
      <c r="AB14" s="536">
        <f t="shared" si="15"/>
        <v>250</v>
      </c>
    </row>
    <row r="15" spans="1:28" ht="14.25">
      <c r="A15" s="417"/>
      <c r="B15" s="448">
        <v>9</v>
      </c>
      <c r="C15" s="449"/>
      <c r="D15" s="450" t="str">
        <f t="shared" si="0"/>
        <v/>
      </c>
      <c r="E15" s="451" t="str">
        <f t="shared" si="1"/>
        <v/>
      </c>
      <c r="F15" s="452"/>
      <c r="G15" s="453"/>
      <c r="H15" s="449" t="str">
        <f t="shared" si="2"/>
        <v/>
      </c>
      <c r="I15" s="454" t="str">
        <f t="shared" si="3"/>
        <v/>
      </c>
      <c r="J15" s="451"/>
      <c r="K15" s="455" t="str">
        <f t="shared" si="4"/>
        <v/>
      </c>
      <c r="L15" s="453" t="str">
        <f>IFERROR((K15-$K$7)/86400,"")</f>
        <v/>
      </c>
      <c r="M15" s="456" t="str">
        <f>IFERROR((K15-$K$7)/$N$3,"")</f>
        <v/>
      </c>
      <c r="N15" s="457"/>
      <c r="O15" s="458"/>
      <c r="P15" s="459"/>
      <c r="Q15" s="460"/>
      <c r="R15" s="506"/>
      <c r="S15" s="529" t="str">
        <f t="shared" si="7"/>
        <v/>
      </c>
      <c r="T15" s="530" t="str">
        <f t="shared" si="8"/>
        <v/>
      </c>
      <c r="U15" s="531" t="str">
        <f t="shared" si="9"/>
        <v/>
      </c>
      <c r="V15" s="532" t="str">
        <f t="shared" si="10"/>
        <v/>
      </c>
      <c r="W15" s="533" t="str">
        <f t="shared" si="11"/>
        <v/>
      </c>
      <c r="X15" s="534" t="str">
        <f t="shared" si="12"/>
        <v/>
      </c>
      <c r="Y15" s="521"/>
      <c r="Z15" s="535" t="str">
        <f t="shared" si="13"/>
        <v>20.0</v>
      </c>
      <c r="AA15" s="528" t="str">
        <f t="shared" si="14"/>
        <v>30.0</v>
      </c>
      <c r="AB15" s="536">
        <f t="shared" si="15"/>
        <v>280</v>
      </c>
    </row>
    <row r="16" spans="1:28" ht="14.25">
      <c r="A16" s="417"/>
      <c r="B16" s="461">
        <v>10</v>
      </c>
      <c r="C16" s="462"/>
      <c r="D16" s="463" t="str">
        <f t="shared" si="0"/>
        <v/>
      </c>
      <c r="E16" s="464" t="str">
        <f t="shared" si="1"/>
        <v/>
      </c>
      <c r="F16" s="465"/>
      <c r="G16" s="466"/>
      <c r="H16" s="462" t="str">
        <f t="shared" si="2"/>
        <v/>
      </c>
      <c r="I16" s="478" t="str">
        <f t="shared" si="3"/>
        <v/>
      </c>
      <c r="J16" s="464"/>
      <c r="K16" s="480" t="str">
        <f t="shared" si="4"/>
        <v/>
      </c>
      <c r="L16" s="466" t="str">
        <f t="shared" si="5"/>
        <v/>
      </c>
      <c r="M16" s="481" t="str">
        <f t="shared" si="6"/>
        <v/>
      </c>
      <c r="N16" s="482"/>
      <c r="O16" s="483"/>
      <c r="P16" s="475"/>
      <c r="Q16" s="476"/>
      <c r="R16" s="506"/>
      <c r="S16" s="529" t="str">
        <f t="shared" si="7"/>
        <v/>
      </c>
      <c r="T16" s="530" t="str">
        <f t="shared" si="8"/>
        <v/>
      </c>
      <c r="U16" s="531" t="str">
        <f t="shared" si="9"/>
        <v/>
      </c>
      <c r="V16" s="532" t="str">
        <f t="shared" si="10"/>
        <v/>
      </c>
      <c r="W16" s="533" t="str">
        <f t="shared" si="11"/>
        <v/>
      </c>
      <c r="X16" s="534" t="str">
        <f t="shared" si="12"/>
        <v/>
      </c>
      <c r="Y16" s="521"/>
      <c r="Z16" s="535" t="str">
        <f t="shared" si="13"/>
        <v>20.0</v>
      </c>
      <c r="AA16" s="528" t="str">
        <f t="shared" si="14"/>
        <v>30.0</v>
      </c>
      <c r="AB16" s="536">
        <f t="shared" si="15"/>
        <v>310</v>
      </c>
    </row>
    <row r="17" spans="1:28" ht="14.25">
      <c r="A17" s="417"/>
      <c r="B17" s="435">
        <v>11</v>
      </c>
      <c r="C17" s="436"/>
      <c r="D17" s="437" t="str">
        <f t="shared" si="0"/>
        <v/>
      </c>
      <c r="E17" s="438" t="str">
        <f t="shared" si="1"/>
        <v/>
      </c>
      <c r="F17" s="439"/>
      <c r="G17" s="440"/>
      <c r="H17" s="484" t="str">
        <f t="shared" si="2"/>
        <v/>
      </c>
      <c r="I17" s="485" t="str">
        <f t="shared" si="3"/>
        <v/>
      </c>
      <c r="J17" s="486"/>
      <c r="K17" s="487" t="str">
        <f t="shared" si="4"/>
        <v/>
      </c>
      <c r="L17" s="488" t="str">
        <f t="shared" si="5"/>
        <v/>
      </c>
      <c r="M17" s="489" t="str">
        <f t="shared" si="6"/>
        <v/>
      </c>
      <c r="N17" s="490"/>
      <c r="O17" s="491"/>
      <c r="P17" s="569"/>
      <c r="Q17" s="447"/>
      <c r="R17" s="506"/>
      <c r="S17" s="529" t="str">
        <f t="shared" si="7"/>
        <v/>
      </c>
      <c r="T17" s="530" t="str">
        <f t="shared" si="8"/>
        <v/>
      </c>
      <c r="U17" s="531" t="str">
        <f t="shared" si="9"/>
        <v/>
      </c>
      <c r="V17" s="532" t="str">
        <f t="shared" si="10"/>
        <v/>
      </c>
      <c r="W17" s="533" t="str">
        <f t="shared" si="11"/>
        <v/>
      </c>
      <c r="X17" s="534" t="str">
        <f t="shared" si="12"/>
        <v/>
      </c>
      <c r="Y17" s="521"/>
      <c r="Z17" s="535" t="str">
        <f t="shared" si="13"/>
        <v>20.0</v>
      </c>
      <c r="AA17" s="528" t="str">
        <f t="shared" si="14"/>
        <v>30.0</v>
      </c>
      <c r="AB17" s="536">
        <f t="shared" si="15"/>
        <v>340</v>
      </c>
    </row>
    <row r="18" spans="1:28" ht="14.25">
      <c r="A18" s="417"/>
      <c r="B18" s="448">
        <v>12</v>
      </c>
      <c r="C18" s="449"/>
      <c r="D18" s="450" t="str">
        <f t="shared" si="0"/>
        <v/>
      </c>
      <c r="E18" s="451" t="str">
        <f t="shared" si="1"/>
        <v/>
      </c>
      <c r="F18" s="452"/>
      <c r="G18" s="453"/>
      <c r="H18" s="484" t="str">
        <f t="shared" si="2"/>
        <v/>
      </c>
      <c r="I18" s="454" t="str">
        <f t="shared" si="3"/>
        <v/>
      </c>
      <c r="J18" s="451"/>
      <c r="K18" s="455" t="str">
        <f t="shared" si="4"/>
        <v/>
      </c>
      <c r="L18" s="453" t="str">
        <f t="shared" si="5"/>
        <v/>
      </c>
      <c r="M18" s="456" t="str">
        <f t="shared" si="6"/>
        <v/>
      </c>
      <c r="N18" s="457"/>
      <c r="O18" s="458"/>
      <c r="P18" s="459"/>
      <c r="Q18" s="460"/>
      <c r="R18" s="506"/>
      <c r="S18" s="529" t="str">
        <f t="shared" si="7"/>
        <v/>
      </c>
      <c r="T18" s="530" t="str">
        <f t="shared" si="8"/>
        <v/>
      </c>
      <c r="U18" s="531" t="str">
        <f t="shared" si="9"/>
        <v/>
      </c>
      <c r="V18" s="532" t="str">
        <f t="shared" si="10"/>
        <v/>
      </c>
      <c r="W18" s="533" t="str">
        <f t="shared" si="11"/>
        <v/>
      </c>
      <c r="X18" s="534" t="str">
        <f t="shared" si="12"/>
        <v/>
      </c>
      <c r="Y18" s="521"/>
      <c r="Z18" s="535" t="str">
        <f t="shared" si="13"/>
        <v>20.0</v>
      </c>
      <c r="AA18" s="528" t="str">
        <f t="shared" si="14"/>
        <v>30.0</v>
      </c>
      <c r="AB18" s="536">
        <f t="shared" si="15"/>
        <v>370</v>
      </c>
    </row>
    <row r="19" spans="1:28" ht="14.25">
      <c r="A19" s="417"/>
      <c r="B19" s="448">
        <v>13</v>
      </c>
      <c r="C19" s="449"/>
      <c r="D19" s="450" t="str">
        <f t="shared" si="0"/>
        <v/>
      </c>
      <c r="E19" s="451" t="str">
        <f t="shared" si="1"/>
        <v/>
      </c>
      <c r="F19" s="452"/>
      <c r="G19" s="453"/>
      <c r="H19" s="484" t="str">
        <f t="shared" si="2"/>
        <v/>
      </c>
      <c r="I19" s="454" t="str">
        <f t="shared" si="3"/>
        <v/>
      </c>
      <c r="J19" s="451"/>
      <c r="K19" s="455" t="str">
        <f t="shared" si="4"/>
        <v/>
      </c>
      <c r="L19" s="453" t="str">
        <f t="shared" si="5"/>
        <v/>
      </c>
      <c r="M19" s="456" t="str">
        <f t="shared" si="6"/>
        <v/>
      </c>
      <c r="N19" s="457"/>
      <c r="O19" s="458"/>
      <c r="P19" s="459"/>
      <c r="Q19" s="460"/>
      <c r="R19" s="506"/>
      <c r="S19" s="529" t="str">
        <f t="shared" si="7"/>
        <v/>
      </c>
      <c r="T19" s="530" t="str">
        <f t="shared" si="8"/>
        <v/>
      </c>
      <c r="U19" s="531" t="str">
        <f t="shared" si="9"/>
        <v/>
      </c>
      <c r="V19" s="532" t="str">
        <f t="shared" si="10"/>
        <v/>
      </c>
      <c r="W19" s="533" t="str">
        <f t="shared" si="11"/>
        <v/>
      </c>
      <c r="X19" s="534" t="str">
        <f t="shared" si="12"/>
        <v/>
      </c>
      <c r="Y19" s="521"/>
      <c r="Z19" s="535" t="str">
        <f t="shared" si="13"/>
        <v>20.0</v>
      </c>
      <c r="AA19" s="528" t="str">
        <f t="shared" si="14"/>
        <v>30.0</v>
      </c>
      <c r="AB19" s="536">
        <f t="shared" si="15"/>
        <v>400</v>
      </c>
    </row>
    <row r="20" spans="1:28" ht="14.25">
      <c r="A20" s="417"/>
      <c r="B20" s="448">
        <v>14</v>
      </c>
      <c r="C20" s="449"/>
      <c r="D20" s="450" t="str">
        <f t="shared" si="0"/>
        <v/>
      </c>
      <c r="E20" s="451" t="str">
        <f t="shared" si="1"/>
        <v/>
      </c>
      <c r="F20" s="452"/>
      <c r="G20" s="453"/>
      <c r="H20" s="484" t="str">
        <f t="shared" si="2"/>
        <v/>
      </c>
      <c r="I20" s="454" t="str">
        <f t="shared" si="3"/>
        <v/>
      </c>
      <c r="J20" s="451"/>
      <c r="K20" s="455" t="str">
        <f t="shared" si="4"/>
        <v/>
      </c>
      <c r="L20" s="453" t="str">
        <f t="shared" si="5"/>
        <v/>
      </c>
      <c r="M20" s="456" t="str">
        <f t="shared" si="6"/>
        <v/>
      </c>
      <c r="N20" s="457"/>
      <c r="O20" s="458"/>
      <c r="P20" s="570"/>
      <c r="Q20" s="460"/>
      <c r="R20" s="506"/>
      <c r="S20" s="529" t="str">
        <f t="shared" si="7"/>
        <v/>
      </c>
      <c r="T20" s="530" t="str">
        <f t="shared" si="8"/>
        <v/>
      </c>
      <c r="U20" s="531" t="str">
        <f t="shared" si="9"/>
        <v/>
      </c>
      <c r="V20" s="532" t="str">
        <f t="shared" si="10"/>
        <v/>
      </c>
      <c r="W20" s="533" t="str">
        <f t="shared" si="11"/>
        <v/>
      </c>
      <c r="X20" s="534" t="str">
        <f t="shared" si="12"/>
        <v/>
      </c>
      <c r="Y20" s="521"/>
      <c r="Z20" s="535" t="str">
        <f t="shared" si="13"/>
        <v>20.0</v>
      </c>
      <c r="AA20" s="528" t="str">
        <f t="shared" si="14"/>
        <v>30.0</v>
      </c>
      <c r="AB20" s="536">
        <f t="shared" si="15"/>
        <v>430</v>
      </c>
    </row>
    <row r="21" spans="1:28" ht="14.25">
      <c r="A21" s="417"/>
      <c r="B21" s="461">
        <v>15</v>
      </c>
      <c r="C21" s="571"/>
      <c r="D21" s="450" t="str">
        <f t="shared" si="0"/>
        <v/>
      </c>
      <c r="E21" s="464" t="str">
        <f t="shared" si="1"/>
        <v/>
      </c>
      <c r="F21" s="465"/>
      <c r="G21" s="466"/>
      <c r="H21" s="462" t="str">
        <f t="shared" si="2"/>
        <v/>
      </c>
      <c r="I21" s="478" t="str">
        <f t="shared" si="3"/>
        <v/>
      </c>
      <c r="J21" s="464"/>
      <c r="K21" s="480" t="str">
        <f t="shared" si="4"/>
        <v/>
      </c>
      <c r="L21" s="466" t="str">
        <f>IFERROR((K21-$K$7)/86400,"")</f>
        <v/>
      </c>
      <c r="M21" s="481" t="str">
        <f>IFERROR((K21-$K$7)/$N$3,"")</f>
        <v/>
      </c>
      <c r="N21" s="482"/>
      <c r="O21" s="483"/>
      <c r="P21" s="546"/>
      <c r="Q21" s="476"/>
      <c r="R21" s="506"/>
      <c r="S21" s="529" t="str">
        <f t="shared" si="7"/>
        <v/>
      </c>
      <c r="T21" s="530" t="str">
        <f t="shared" si="8"/>
        <v/>
      </c>
      <c r="U21" s="531" t="str">
        <f t="shared" si="9"/>
        <v/>
      </c>
      <c r="V21" s="532" t="str">
        <f t="shared" si="10"/>
        <v/>
      </c>
      <c r="W21" s="533" t="str">
        <f t="shared" si="11"/>
        <v/>
      </c>
      <c r="X21" s="534" t="str">
        <f t="shared" si="12"/>
        <v/>
      </c>
      <c r="Y21" s="521"/>
      <c r="Z21" s="535" t="str">
        <f t="shared" si="13"/>
        <v>20.0</v>
      </c>
      <c r="AA21" s="528" t="str">
        <f t="shared" si="14"/>
        <v>30.0</v>
      </c>
      <c r="AB21" s="536">
        <f t="shared" si="15"/>
        <v>460</v>
      </c>
    </row>
    <row r="22" spans="1:28" ht="14.25">
      <c r="A22" s="417"/>
      <c r="B22" s="492">
        <v>16</v>
      </c>
      <c r="C22" s="484"/>
      <c r="D22" s="437" t="str">
        <f t="shared" si="0"/>
        <v/>
      </c>
      <c r="E22" s="438" t="str">
        <f t="shared" si="1"/>
        <v/>
      </c>
      <c r="F22" s="439"/>
      <c r="G22" s="488"/>
      <c r="H22" s="484" t="str">
        <f t="shared" si="2"/>
        <v/>
      </c>
      <c r="I22" s="485" t="str">
        <f t="shared" si="3"/>
        <v/>
      </c>
      <c r="J22" s="486"/>
      <c r="K22" s="487" t="str">
        <f t="shared" si="4"/>
        <v/>
      </c>
      <c r="L22" s="488" t="str">
        <f>IFERROR((K22-$K$7)/86400,"")</f>
        <v/>
      </c>
      <c r="M22" s="489" t="str">
        <f>IFERROR((K22-$K$7)/$N$3,"")</f>
        <v/>
      </c>
      <c r="N22" s="490"/>
      <c r="O22" s="445"/>
      <c r="P22" s="499"/>
      <c r="Q22" s="493"/>
      <c r="R22" s="506"/>
      <c r="S22" s="529" t="str">
        <f t="shared" si="7"/>
        <v/>
      </c>
      <c r="T22" s="530" t="str">
        <f t="shared" si="8"/>
        <v/>
      </c>
      <c r="U22" s="531" t="str">
        <f t="shared" si="9"/>
        <v/>
      </c>
      <c r="V22" s="532" t="str">
        <f t="shared" si="10"/>
        <v/>
      </c>
      <c r="W22" s="533" t="str">
        <f t="shared" si="11"/>
        <v/>
      </c>
      <c r="X22" s="534" t="str">
        <f t="shared" si="12"/>
        <v/>
      </c>
      <c r="Y22" s="521"/>
      <c r="Z22" s="535" t="str">
        <f t="shared" si="13"/>
        <v>20.0</v>
      </c>
      <c r="AA22" s="528" t="str">
        <f t="shared" si="14"/>
        <v>30.0</v>
      </c>
      <c r="AB22" s="536">
        <f t="shared" si="15"/>
        <v>490</v>
      </c>
    </row>
    <row r="23" spans="1:28" ht="14.25">
      <c r="A23" s="417"/>
      <c r="B23" s="448">
        <v>17</v>
      </c>
      <c r="C23" s="449"/>
      <c r="D23" s="450" t="str">
        <f t="shared" si="0"/>
        <v/>
      </c>
      <c r="E23" s="451" t="str">
        <f t="shared" si="1"/>
        <v/>
      </c>
      <c r="F23" s="452"/>
      <c r="G23" s="453"/>
      <c r="H23" s="484" t="str">
        <f t="shared" si="2"/>
        <v/>
      </c>
      <c r="I23" s="454" t="str">
        <f t="shared" si="3"/>
        <v/>
      </c>
      <c r="J23" s="451"/>
      <c r="K23" s="455" t="str">
        <f t="shared" si="4"/>
        <v/>
      </c>
      <c r="L23" s="453" t="str">
        <f>IFERROR((K23-$K$7)/86400,"")</f>
        <v/>
      </c>
      <c r="M23" s="456" t="str">
        <f>IFERROR((K23-$K$7)/$N$3,"")</f>
        <v/>
      </c>
      <c r="N23" s="457"/>
      <c r="O23" s="458"/>
      <c r="P23" s="572"/>
      <c r="Q23" s="460"/>
      <c r="R23" s="506"/>
      <c r="S23" s="529" t="str">
        <f t="shared" si="7"/>
        <v/>
      </c>
      <c r="T23" s="530" t="str">
        <f t="shared" si="8"/>
        <v/>
      </c>
      <c r="U23" s="531" t="str">
        <f t="shared" si="9"/>
        <v/>
      </c>
      <c r="V23" s="532" t="str">
        <f t="shared" si="10"/>
        <v/>
      </c>
      <c r="W23" s="533" t="str">
        <f t="shared" si="11"/>
        <v/>
      </c>
      <c r="X23" s="534" t="str">
        <f t="shared" si="12"/>
        <v/>
      </c>
      <c r="Y23" s="521"/>
      <c r="Z23" s="535" t="str">
        <f t="shared" si="13"/>
        <v>20.0</v>
      </c>
      <c r="AA23" s="528" t="str">
        <f t="shared" si="14"/>
        <v>30.0</v>
      </c>
      <c r="AB23" s="536">
        <f t="shared" si="15"/>
        <v>520</v>
      </c>
    </row>
    <row r="24" spans="1:28" ht="14.25">
      <c r="A24" s="417"/>
      <c r="B24" s="448"/>
      <c r="C24" s="449"/>
      <c r="D24" s="450"/>
      <c r="E24" s="451"/>
      <c r="F24" s="452"/>
      <c r="G24" s="453"/>
      <c r="H24" s="449"/>
      <c r="I24" s="454"/>
      <c r="J24" s="451"/>
      <c r="K24" s="455"/>
      <c r="L24" s="453"/>
      <c r="M24" s="456"/>
      <c r="N24" s="457"/>
      <c r="O24" s="458"/>
      <c r="P24" s="495"/>
      <c r="Q24" s="460"/>
      <c r="R24" s="506"/>
      <c r="S24" s="529" t="str">
        <f t="shared" si="7"/>
        <v/>
      </c>
      <c r="T24" s="530" t="str">
        <f t="shared" si="8"/>
        <v/>
      </c>
      <c r="U24" s="531" t="str">
        <f t="shared" si="9"/>
        <v/>
      </c>
      <c r="V24" s="532" t="str">
        <f t="shared" si="10"/>
        <v/>
      </c>
      <c r="W24" s="533" t="str">
        <f t="shared" si="11"/>
        <v/>
      </c>
      <c r="X24" s="534" t="str">
        <f t="shared" si="12"/>
        <v/>
      </c>
      <c r="Y24" s="521"/>
      <c r="Z24" s="535" t="str">
        <f t="shared" si="13"/>
        <v/>
      </c>
      <c r="AA24" s="528" t="str">
        <f t="shared" si="14"/>
        <v/>
      </c>
      <c r="AB24" s="536" t="str">
        <f t="shared" si="15"/>
        <v/>
      </c>
    </row>
    <row r="25" spans="1:28" ht="14.25">
      <c r="A25" s="417"/>
      <c r="B25" s="448"/>
      <c r="C25" s="449"/>
      <c r="D25" s="450" t="str">
        <f t="shared" ref="D25:D31" si="16">IF(ISBLANK(C25),"",VLOOKUP(C25,各艇データ,2,FALSE))</f>
        <v/>
      </c>
      <c r="E25" s="451"/>
      <c r="F25" s="452"/>
      <c r="G25" s="453"/>
      <c r="H25" s="449"/>
      <c r="I25" s="454"/>
      <c r="J25" s="451"/>
      <c r="K25" s="455"/>
      <c r="L25" s="453"/>
      <c r="M25" s="456"/>
      <c r="N25" s="457"/>
      <c r="O25" s="458"/>
      <c r="P25" s="495"/>
      <c r="Q25" s="460"/>
      <c r="R25" s="506"/>
      <c r="S25" s="529" t="str">
        <f t="shared" si="7"/>
        <v/>
      </c>
      <c r="T25" s="530" t="str">
        <f t="shared" si="8"/>
        <v/>
      </c>
      <c r="U25" s="531" t="str">
        <f t="shared" si="9"/>
        <v/>
      </c>
      <c r="V25" s="532" t="str">
        <f t="shared" si="10"/>
        <v/>
      </c>
      <c r="W25" s="533" t="str">
        <f t="shared" si="11"/>
        <v/>
      </c>
      <c r="X25" s="534" t="str">
        <f t="shared" si="12"/>
        <v/>
      </c>
      <c r="Y25" s="521"/>
      <c r="Z25" s="535" t="str">
        <f t="shared" si="13"/>
        <v/>
      </c>
      <c r="AA25" s="528" t="str">
        <f t="shared" si="14"/>
        <v/>
      </c>
      <c r="AB25" s="536" t="str">
        <f t="shared" si="15"/>
        <v/>
      </c>
    </row>
    <row r="26" spans="1:28" ht="14.25">
      <c r="A26" s="417"/>
      <c r="B26" s="461"/>
      <c r="C26" s="462"/>
      <c r="D26" s="463" t="str">
        <f t="shared" si="16"/>
        <v/>
      </c>
      <c r="E26" s="464"/>
      <c r="F26" s="465"/>
      <c r="G26" s="466"/>
      <c r="H26" s="462" t="str">
        <f>IFERROR(IF(G26-$Q$2&lt;=0,"",(G26-$Q$2)*86400),"")</f>
        <v/>
      </c>
      <c r="I26" s="478"/>
      <c r="J26" s="464"/>
      <c r="K26" s="480" t="str">
        <f>IFERROR(H26*(1+0.01*J26)-I26*$N$3,"")</f>
        <v/>
      </c>
      <c r="L26" s="466" t="str">
        <f>IFERROR((K26-$K$7)/86400,"")</f>
        <v/>
      </c>
      <c r="M26" s="481" t="str">
        <f>IFERROR((K26-$K$7)/$N$3,"")</f>
        <v/>
      </c>
      <c r="N26" s="482" t="str">
        <f>IFERROR($N$3/(H26/3600),"")</f>
        <v/>
      </c>
      <c r="O26" s="483"/>
      <c r="P26" s="496"/>
      <c r="Q26" s="476"/>
      <c r="R26" s="506"/>
      <c r="S26" s="529" t="str">
        <f t="shared" si="7"/>
        <v/>
      </c>
      <c r="T26" s="530" t="str">
        <f t="shared" si="8"/>
        <v/>
      </c>
      <c r="U26" s="531" t="str">
        <f t="shared" si="9"/>
        <v/>
      </c>
      <c r="V26" s="532" t="str">
        <f t="shared" si="10"/>
        <v/>
      </c>
      <c r="W26" s="533" t="str">
        <f t="shared" si="11"/>
        <v/>
      </c>
      <c r="X26" s="534" t="str">
        <f t="shared" si="12"/>
        <v/>
      </c>
      <c r="Y26" s="521"/>
      <c r="Z26" s="535" t="str">
        <f t="shared" si="13"/>
        <v/>
      </c>
      <c r="AA26" s="528" t="str">
        <f t="shared" si="14"/>
        <v/>
      </c>
      <c r="AB26" s="536" t="str">
        <f t="shared" si="15"/>
        <v/>
      </c>
    </row>
    <row r="27" spans="1:28" ht="14.25">
      <c r="A27" s="417"/>
      <c r="B27" s="492"/>
      <c r="C27" s="484"/>
      <c r="D27" s="497" t="str">
        <f t="shared" si="16"/>
        <v/>
      </c>
      <c r="E27" s="486"/>
      <c r="F27" s="498"/>
      <c r="G27" s="488"/>
      <c r="H27" s="436" t="str">
        <f>IFERROR(IF(G27-$Q$2&lt;=0,"",(G27-$Q$2)*86400),"")</f>
        <v/>
      </c>
      <c r="I27" s="441"/>
      <c r="J27" s="438"/>
      <c r="K27" s="442" t="str">
        <f>IFERROR(H27*(1+0.01*J27)-I27*$N$3,"")</f>
        <v/>
      </c>
      <c r="L27" s="440" t="str">
        <f>IFERROR((K27-$K$7)/86400,"")</f>
        <v/>
      </c>
      <c r="M27" s="443" t="str">
        <f>IFERROR((K27-$K$7)/$N$3,"")</f>
        <v/>
      </c>
      <c r="N27" s="444" t="str">
        <f>IFERROR($N$3/(H27/3600),"")</f>
        <v/>
      </c>
      <c r="O27" s="445"/>
      <c r="P27" s="499"/>
      <c r="Q27" s="493"/>
      <c r="R27" s="506"/>
      <c r="S27" s="529" t="str">
        <f t="shared" si="7"/>
        <v/>
      </c>
      <c r="T27" s="530" t="str">
        <f t="shared" si="8"/>
        <v/>
      </c>
      <c r="U27" s="531" t="str">
        <f t="shared" si="9"/>
        <v/>
      </c>
      <c r="V27" s="532" t="str">
        <f t="shared" si="10"/>
        <v/>
      </c>
      <c r="W27" s="533" t="str">
        <f t="shared" si="11"/>
        <v/>
      </c>
      <c r="X27" s="534" t="str">
        <f t="shared" si="12"/>
        <v/>
      </c>
      <c r="Y27" s="521"/>
      <c r="Z27" s="535" t="str">
        <f t="shared" si="13"/>
        <v/>
      </c>
      <c r="AA27" s="528" t="str">
        <f t="shared" si="14"/>
        <v/>
      </c>
      <c r="AB27" s="536" t="str">
        <f t="shared" si="15"/>
        <v/>
      </c>
    </row>
    <row r="28" spans="1:28" ht="14.25" customHeight="1">
      <c r="A28" s="417"/>
      <c r="B28" s="448"/>
      <c r="C28" s="449"/>
      <c r="D28" s="450" t="str">
        <f t="shared" si="16"/>
        <v/>
      </c>
      <c r="E28" s="451"/>
      <c r="F28" s="452"/>
      <c r="G28" s="453"/>
      <c r="H28" s="449"/>
      <c r="I28" s="454"/>
      <c r="J28" s="451"/>
      <c r="K28" s="455"/>
      <c r="L28" s="453"/>
      <c r="M28" s="456"/>
      <c r="N28" s="457"/>
      <c r="O28" s="458"/>
      <c r="P28" s="500"/>
      <c r="Q28" s="460"/>
      <c r="R28" s="506"/>
      <c r="S28" s="529" t="str">
        <f t="shared" si="7"/>
        <v/>
      </c>
      <c r="T28" s="530" t="str">
        <f t="shared" si="8"/>
        <v/>
      </c>
      <c r="U28" s="531" t="str">
        <f t="shared" si="9"/>
        <v/>
      </c>
      <c r="V28" s="532" t="str">
        <f t="shared" si="10"/>
        <v/>
      </c>
      <c r="W28" s="533" t="str">
        <f t="shared" si="11"/>
        <v/>
      </c>
      <c r="X28" s="534" t="str">
        <f t="shared" si="12"/>
        <v/>
      </c>
      <c r="Y28" s="521"/>
      <c r="Z28" s="535" t="str">
        <f t="shared" si="13"/>
        <v/>
      </c>
      <c r="AA28" s="528" t="str">
        <f t="shared" si="14"/>
        <v/>
      </c>
      <c r="AB28" s="536" t="str">
        <f t="shared" si="15"/>
        <v/>
      </c>
    </row>
    <row r="29" spans="1:28" ht="14.25">
      <c r="A29" s="417"/>
      <c r="B29" s="448"/>
      <c r="C29" s="449"/>
      <c r="D29" s="450" t="str">
        <f t="shared" si="16"/>
        <v/>
      </c>
      <c r="E29" s="451"/>
      <c r="F29" s="452"/>
      <c r="G29" s="453"/>
      <c r="H29" s="449"/>
      <c r="I29" s="454"/>
      <c r="J29" s="451"/>
      <c r="K29" s="455"/>
      <c r="L29" s="453"/>
      <c r="M29" s="456"/>
      <c r="N29" s="457"/>
      <c r="O29" s="458"/>
      <c r="P29" s="495"/>
      <c r="Q29" s="460"/>
      <c r="R29" s="506"/>
      <c r="S29" s="529" t="str">
        <f t="shared" si="7"/>
        <v/>
      </c>
      <c r="T29" s="530" t="str">
        <f t="shared" si="8"/>
        <v/>
      </c>
      <c r="U29" s="531" t="str">
        <f t="shared" si="9"/>
        <v/>
      </c>
      <c r="V29" s="532" t="str">
        <f t="shared" si="10"/>
        <v/>
      </c>
      <c r="W29" s="533" t="str">
        <f t="shared" si="11"/>
        <v/>
      </c>
      <c r="X29" s="534" t="str">
        <f t="shared" si="12"/>
        <v/>
      </c>
      <c r="Y29" s="521"/>
      <c r="Z29" s="535" t="str">
        <f t="shared" si="13"/>
        <v/>
      </c>
      <c r="AA29" s="528" t="str">
        <f t="shared" si="14"/>
        <v/>
      </c>
      <c r="AB29" s="536" t="str">
        <f t="shared" si="15"/>
        <v/>
      </c>
    </row>
    <row r="30" spans="1:28" ht="14.25" customHeight="1">
      <c r="A30" s="417"/>
      <c r="B30" s="448"/>
      <c r="C30" s="449"/>
      <c r="D30" s="450" t="str">
        <f t="shared" si="16"/>
        <v/>
      </c>
      <c r="E30" s="451"/>
      <c r="F30" s="452"/>
      <c r="G30" s="453"/>
      <c r="H30" s="449"/>
      <c r="I30" s="454"/>
      <c r="J30" s="451"/>
      <c r="K30" s="455"/>
      <c r="L30" s="453"/>
      <c r="M30" s="456"/>
      <c r="N30" s="457"/>
      <c r="O30" s="458"/>
      <c r="P30" s="495"/>
      <c r="Q30" s="460"/>
      <c r="R30" s="506"/>
      <c r="S30" s="529" t="str">
        <f t="shared" si="7"/>
        <v/>
      </c>
      <c r="T30" s="530" t="str">
        <f t="shared" si="8"/>
        <v/>
      </c>
      <c r="U30" s="531" t="str">
        <f t="shared" si="9"/>
        <v/>
      </c>
      <c r="V30" s="532" t="str">
        <f t="shared" si="10"/>
        <v/>
      </c>
      <c r="W30" s="533" t="str">
        <f t="shared" si="11"/>
        <v/>
      </c>
      <c r="X30" s="534" t="str">
        <f t="shared" si="12"/>
        <v/>
      </c>
      <c r="Y30" s="521"/>
      <c r="Z30" s="535" t="str">
        <f t="shared" si="13"/>
        <v/>
      </c>
      <c r="AA30" s="528" t="str">
        <f t="shared" si="14"/>
        <v/>
      </c>
      <c r="AB30" s="536" t="str">
        <f t="shared" si="15"/>
        <v/>
      </c>
    </row>
    <row r="31" spans="1:28" ht="15" thickBot="1">
      <c r="A31" s="417"/>
      <c r="B31" s="448"/>
      <c r="C31" s="449"/>
      <c r="D31" s="463" t="str">
        <f t="shared" si="16"/>
        <v/>
      </c>
      <c r="E31" s="464"/>
      <c r="F31" s="452"/>
      <c r="G31" s="453"/>
      <c r="H31" s="462" t="str">
        <f>IFERROR(IF(G31-$Q$2&lt;=0,"",(G31-$Q$2)*86400),"")</f>
        <v/>
      </c>
      <c r="I31" s="478" t="str">
        <f>IF($I$6="Ⅰ",V31,IF($I$6="Ⅱ",W31,IF($I$6="Ⅲ",X31,"")))</f>
        <v/>
      </c>
      <c r="J31" s="464"/>
      <c r="K31" s="480" t="str">
        <f>IFERROR(H31*(1+0.01*J31)-I31*$N$3,"")</f>
        <v/>
      </c>
      <c r="L31" s="466" t="str">
        <f>IFERROR((K31-$K$7)/86400,"")</f>
        <v/>
      </c>
      <c r="M31" s="481" t="str">
        <f>IFERROR((K31-$K$7)/$N$3,"")</f>
        <v/>
      </c>
      <c r="N31" s="482" t="str">
        <f>IFERROR($N$3/(H31/3600),"")</f>
        <v/>
      </c>
      <c r="O31" s="483" t="str">
        <f>IF($O$6="MAX=20",Z31,IF($O$6="MAX=30",AA31,IF($O$6="MAX=40",AB31,"")))</f>
        <v/>
      </c>
      <c r="P31" s="496"/>
      <c r="Q31" s="476"/>
      <c r="R31" s="506"/>
      <c r="S31" s="537" t="str">
        <f t="shared" si="7"/>
        <v/>
      </c>
      <c r="T31" s="538" t="str">
        <f t="shared" si="8"/>
        <v/>
      </c>
      <c r="U31" s="539" t="str">
        <f t="shared" si="9"/>
        <v/>
      </c>
      <c r="V31" s="540" t="str">
        <f t="shared" si="10"/>
        <v/>
      </c>
      <c r="W31" s="541" t="str">
        <f t="shared" si="11"/>
        <v/>
      </c>
      <c r="X31" s="542" t="str">
        <f t="shared" si="12"/>
        <v/>
      </c>
      <c r="Y31" s="521"/>
      <c r="Z31" s="560" t="str">
        <f t="shared" si="13"/>
        <v/>
      </c>
      <c r="AA31" s="561" t="str">
        <f t="shared" si="14"/>
        <v/>
      </c>
      <c r="AB31" s="562" t="str">
        <f t="shared" si="15"/>
        <v/>
      </c>
    </row>
    <row r="32" spans="1:28" ht="15" customHeight="1">
      <c r="A32" s="417"/>
      <c r="B32" s="631" t="s">
        <v>383</v>
      </c>
      <c r="C32" s="632"/>
      <c r="D32" s="633"/>
      <c r="E32" s="501" t="s">
        <v>193</v>
      </c>
      <c r="F32" s="640" t="s">
        <v>374</v>
      </c>
      <c r="G32" s="641"/>
      <c r="H32" s="674" t="s">
        <v>387</v>
      </c>
      <c r="I32" s="652"/>
      <c r="J32" s="652"/>
      <c r="K32" s="652"/>
      <c r="L32" s="652"/>
      <c r="M32" s="652"/>
      <c r="N32" s="652"/>
      <c r="O32" s="652"/>
      <c r="P32" s="652"/>
      <c r="Q32" s="675"/>
      <c r="R32" s="406"/>
      <c r="S32" s="515"/>
      <c r="T32" s="515"/>
      <c r="U32" s="515"/>
      <c r="X32" s="515"/>
      <c r="Y32" s="515"/>
    </row>
    <row r="33" spans="1:25" ht="15" customHeight="1">
      <c r="A33" s="417"/>
      <c r="B33" s="634"/>
      <c r="C33" s="635"/>
      <c r="D33" s="636"/>
      <c r="E33" s="502" t="s">
        <v>194</v>
      </c>
      <c r="F33" s="624" t="s">
        <v>384</v>
      </c>
      <c r="G33" s="625"/>
      <c r="H33" s="676"/>
      <c r="I33" s="655"/>
      <c r="J33" s="655"/>
      <c r="K33" s="655"/>
      <c r="L33" s="655"/>
      <c r="M33" s="655"/>
      <c r="N33" s="655"/>
      <c r="O33" s="655"/>
      <c r="P33" s="655"/>
      <c r="Q33" s="677"/>
      <c r="R33" s="406"/>
      <c r="S33" s="515"/>
      <c r="T33" s="515"/>
      <c r="U33" s="515"/>
      <c r="X33" s="515"/>
      <c r="Y33" s="515"/>
    </row>
    <row r="34" spans="1:25" ht="23.25" customHeight="1">
      <c r="A34" s="417"/>
      <c r="B34" s="637"/>
      <c r="C34" s="638"/>
      <c r="D34" s="639"/>
      <c r="E34" s="502" t="s">
        <v>195</v>
      </c>
      <c r="F34" s="624" t="s">
        <v>385</v>
      </c>
      <c r="G34" s="625"/>
      <c r="H34" s="676"/>
      <c r="I34" s="655"/>
      <c r="J34" s="655"/>
      <c r="K34" s="655"/>
      <c r="L34" s="655"/>
      <c r="M34" s="655"/>
      <c r="N34" s="655"/>
      <c r="O34" s="655"/>
      <c r="P34" s="655"/>
      <c r="Q34" s="677"/>
      <c r="R34" s="406"/>
      <c r="S34" s="515"/>
      <c r="T34" s="515"/>
      <c r="U34" s="515"/>
      <c r="X34" s="515"/>
      <c r="Y34" s="515"/>
    </row>
    <row r="35" spans="1:25" ht="22.5" customHeight="1">
      <c r="A35" s="417"/>
      <c r="B35" s="651" t="s">
        <v>359</v>
      </c>
      <c r="C35" s="652"/>
      <c r="D35" s="653"/>
      <c r="E35" s="662" t="s">
        <v>197</v>
      </c>
      <c r="F35" s="624" t="str">
        <f>参照ﾃﾞｰﾀ!AL8</f>
        <v>フェニックス</v>
      </c>
      <c r="G35" s="625"/>
      <c r="H35" s="676"/>
      <c r="I35" s="655"/>
      <c r="J35" s="655"/>
      <c r="K35" s="655"/>
      <c r="L35" s="655"/>
      <c r="M35" s="655"/>
      <c r="N35" s="655"/>
      <c r="O35" s="655"/>
      <c r="P35" s="655"/>
      <c r="Q35" s="677"/>
      <c r="R35" s="406"/>
      <c r="S35" s="515"/>
      <c r="T35" s="515"/>
      <c r="U35" s="515"/>
      <c r="X35" s="515"/>
      <c r="Y35" s="515"/>
    </row>
    <row r="36" spans="1:25" ht="15" customHeight="1">
      <c r="A36" s="417"/>
      <c r="B36" s="654"/>
      <c r="C36" s="655"/>
      <c r="D36" s="656"/>
      <c r="E36" s="663"/>
      <c r="F36" s="624"/>
      <c r="G36" s="625"/>
      <c r="H36" s="676"/>
      <c r="I36" s="655"/>
      <c r="J36" s="655"/>
      <c r="K36" s="655"/>
      <c r="L36" s="655"/>
      <c r="M36" s="655"/>
      <c r="N36" s="655"/>
      <c r="O36" s="655"/>
      <c r="P36" s="655"/>
      <c r="Q36" s="677"/>
      <c r="R36" s="406"/>
      <c r="S36" s="515"/>
      <c r="T36" s="515"/>
      <c r="U36" s="515"/>
      <c r="X36" s="515"/>
      <c r="Y36" s="515"/>
    </row>
    <row r="37" spans="1:25" ht="15" customHeight="1">
      <c r="A37" s="417"/>
      <c r="B37" s="654"/>
      <c r="C37" s="655"/>
      <c r="D37" s="656"/>
      <c r="E37" s="501" t="s">
        <v>196</v>
      </c>
      <c r="F37" s="664">
        <v>43268</v>
      </c>
      <c r="G37" s="641"/>
      <c r="H37" s="676"/>
      <c r="I37" s="655"/>
      <c r="J37" s="655"/>
      <c r="K37" s="655"/>
      <c r="L37" s="655"/>
      <c r="M37" s="655"/>
      <c r="N37" s="655"/>
      <c r="O37" s="655"/>
      <c r="P37" s="655"/>
      <c r="Q37" s="677"/>
      <c r="R37" s="406"/>
      <c r="S37" s="515"/>
      <c r="T37" s="515"/>
      <c r="U37" s="515"/>
      <c r="X37" s="515"/>
      <c r="Y37" s="515"/>
    </row>
    <row r="38" spans="1:25" ht="15" customHeight="1">
      <c r="A38" s="417"/>
      <c r="B38" s="654"/>
      <c r="C38" s="655"/>
      <c r="D38" s="656"/>
      <c r="E38" s="502" t="s">
        <v>210</v>
      </c>
      <c r="F38" s="624" t="s">
        <v>155</v>
      </c>
      <c r="G38" s="625"/>
      <c r="H38" s="676"/>
      <c r="I38" s="655"/>
      <c r="J38" s="655"/>
      <c r="K38" s="655"/>
      <c r="L38" s="655"/>
      <c r="M38" s="655"/>
      <c r="N38" s="655"/>
      <c r="O38" s="655"/>
      <c r="P38" s="655"/>
      <c r="Q38" s="677"/>
      <c r="R38" s="406"/>
      <c r="S38" s="515"/>
      <c r="T38" s="515"/>
      <c r="U38" s="515"/>
      <c r="X38" s="515"/>
      <c r="Y38" s="515"/>
    </row>
    <row r="39" spans="1:25" ht="15" customHeight="1">
      <c r="A39" s="417"/>
      <c r="B39" s="654"/>
      <c r="C39" s="655"/>
      <c r="D39" s="656"/>
      <c r="E39" s="502" t="s">
        <v>197</v>
      </c>
      <c r="F39" s="624" t="str">
        <f>参照ﾃﾞｰﾀ!AL9</f>
        <v>飛車角</v>
      </c>
      <c r="G39" s="625"/>
      <c r="H39" s="676"/>
      <c r="I39" s="655"/>
      <c r="J39" s="655"/>
      <c r="K39" s="655"/>
      <c r="L39" s="655"/>
      <c r="M39" s="655"/>
      <c r="N39" s="655"/>
      <c r="O39" s="655"/>
      <c r="P39" s="655"/>
      <c r="Q39" s="677"/>
      <c r="R39" s="406"/>
      <c r="S39" s="515"/>
      <c r="T39" s="515"/>
      <c r="U39" s="515"/>
      <c r="X39" s="515"/>
      <c r="Y39" s="515"/>
    </row>
    <row r="40" spans="1:25" ht="15" customHeight="1">
      <c r="A40" s="417"/>
      <c r="B40" s="654"/>
      <c r="C40" s="655"/>
      <c r="D40" s="656"/>
      <c r="E40" s="502"/>
      <c r="F40" s="624"/>
      <c r="G40" s="625"/>
      <c r="H40" s="676"/>
      <c r="I40" s="655"/>
      <c r="J40" s="655"/>
      <c r="K40" s="655"/>
      <c r="L40" s="655"/>
      <c r="M40" s="655"/>
      <c r="N40" s="655"/>
      <c r="O40" s="655"/>
      <c r="P40" s="655"/>
      <c r="Q40" s="677"/>
      <c r="R40" s="406"/>
      <c r="S40" s="515"/>
      <c r="T40" s="515"/>
      <c r="U40" s="515"/>
      <c r="X40" s="515"/>
      <c r="Y40" s="515"/>
    </row>
    <row r="41" spans="1:25" ht="11.25" customHeight="1" thickBot="1">
      <c r="A41" s="417"/>
      <c r="B41" s="657"/>
      <c r="C41" s="658"/>
      <c r="D41" s="659"/>
      <c r="E41" s="503"/>
      <c r="F41" s="660"/>
      <c r="G41" s="661"/>
      <c r="H41" s="678"/>
      <c r="I41" s="658"/>
      <c r="J41" s="658"/>
      <c r="K41" s="658"/>
      <c r="L41" s="658"/>
      <c r="M41" s="658"/>
      <c r="N41" s="658"/>
      <c r="O41" s="658"/>
      <c r="P41" s="658"/>
      <c r="Q41" s="679"/>
      <c r="R41" s="406"/>
      <c r="S41" s="515"/>
      <c r="T41" s="515"/>
      <c r="U41" s="515"/>
      <c r="V41" s="515"/>
      <c r="W41" s="515"/>
      <c r="X41" s="515"/>
      <c r="Y41" s="515"/>
    </row>
    <row r="42" spans="1:25">
      <c r="A42" s="417"/>
      <c r="B42" s="417"/>
      <c r="C42" s="417"/>
      <c r="D42" s="417"/>
      <c r="E42" s="417"/>
      <c r="F42" s="417"/>
      <c r="G42" s="417"/>
      <c r="H42" s="417"/>
      <c r="I42" s="417"/>
      <c r="J42" s="417"/>
      <c r="K42" s="417"/>
      <c r="L42" s="417"/>
      <c r="M42" s="417"/>
      <c r="N42" s="417"/>
      <c r="O42" s="417"/>
      <c r="P42" s="417"/>
      <c r="Q42" s="417"/>
      <c r="R42" s="417"/>
    </row>
  </sheetData>
  <sheetProtection algorithmName="SHA-512" hashValue="9ZpdMUkMhZ5pwMe9cBgLqGhc7y+eTpenDljcx2xzlK0P+RbWfo5x7QJb8FYb4dcSb5t/l0vFnJu6YUAYlMNnsA==" saltValue="dcKP+JRztCF5En1wZ+omtA==" spinCount="100000" sheet="1" objects="1" scenarios="1"/>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9"/>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tabSelected="1" zoomScale="85" zoomScaleNormal="85" workbookViewId="0">
      <selection activeCell="I44" sqref="I44"/>
    </sheetView>
  </sheetViews>
  <sheetFormatPr defaultRowHeight="13.5"/>
  <cols>
    <col min="1" max="1" width="1.75" style="514" customWidth="1"/>
    <col min="2" max="2" width="5" style="514" customWidth="1"/>
    <col min="3" max="3" width="7" style="514" customWidth="1"/>
    <col min="4" max="4" width="18" style="514" customWidth="1"/>
    <col min="5" max="5" width="8" style="514" customWidth="1"/>
    <col min="6" max="6" width="5" style="514" customWidth="1"/>
    <col min="7" max="7" width="10.875" style="514" customWidth="1"/>
    <col min="8" max="8" width="8.375" style="514" customWidth="1"/>
    <col min="9" max="9" width="8.625" style="514" customWidth="1"/>
    <col min="10" max="10" width="5" style="514" customWidth="1"/>
    <col min="11" max="11" width="8.5" style="514" customWidth="1"/>
    <col min="12" max="12" width="10.875" style="514" customWidth="1"/>
    <col min="13" max="13" width="9.5" style="514" customWidth="1"/>
    <col min="14" max="14" width="7.875" style="514" customWidth="1"/>
    <col min="15" max="15" width="8" style="514" customWidth="1"/>
    <col min="16" max="16" width="11.25" style="514" customWidth="1"/>
    <col min="17" max="17" width="12.25" style="514" customWidth="1"/>
    <col min="18" max="18" width="4.875" style="514" customWidth="1"/>
    <col min="19" max="21" width="7.625" style="514" customWidth="1"/>
    <col min="22" max="22" width="8.25" style="514" customWidth="1"/>
    <col min="23" max="24" width="7.625" style="514" customWidth="1"/>
    <col min="25" max="25" width="4.5" style="514" customWidth="1"/>
    <col min="26" max="28" width="8" style="514" customWidth="1"/>
    <col min="29" max="16384" width="9" style="514"/>
  </cols>
  <sheetData>
    <row r="1" spans="1:28" ht="9.75" customHeight="1" thickBot="1">
      <c r="A1" s="417"/>
      <c r="B1" s="417"/>
      <c r="C1" s="417"/>
      <c r="D1" s="417"/>
      <c r="E1" s="417"/>
      <c r="F1" s="417"/>
      <c r="G1" s="417"/>
      <c r="H1" s="417"/>
      <c r="I1" s="417"/>
      <c r="J1" s="417"/>
      <c r="K1" s="417"/>
      <c r="L1" s="417"/>
      <c r="M1" s="417"/>
      <c r="N1" s="417"/>
      <c r="O1" s="417"/>
      <c r="P1" s="417"/>
      <c r="Q1" s="417"/>
      <c r="R1" s="417"/>
    </row>
    <row r="2" spans="1:28" ht="21">
      <c r="A2" s="417"/>
      <c r="B2" s="406"/>
      <c r="C2" s="407"/>
      <c r="D2" s="626" t="str">
        <f>参照ﾃﾞｰﾀ!P4</f>
        <v>2018年</v>
      </c>
      <c r="E2" s="626"/>
      <c r="F2" s="626"/>
      <c r="G2" s="408" t="s">
        <v>203</v>
      </c>
      <c r="H2" s="409"/>
      <c r="I2" s="410"/>
      <c r="J2" s="406"/>
      <c r="K2" s="411"/>
      <c r="L2" s="406"/>
      <c r="M2" s="412" t="s">
        <v>53</v>
      </c>
      <c r="N2" s="413" t="s">
        <v>80</v>
      </c>
      <c r="O2" s="414" t="s">
        <v>55</v>
      </c>
      <c r="P2" s="415">
        <v>43268</v>
      </c>
      <c r="Q2" s="416">
        <v>0.4375</v>
      </c>
      <c r="R2" s="406"/>
      <c r="S2" s="516" t="s">
        <v>2</v>
      </c>
      <c r="T2" s="515"/>
      <c r="U2" s="515"/>
      <c r="V2" s="515"/>
      <c r="W2" s="515"/>
      <c r="X2" s="515"/>
      <c r="Y2" s="515"/>
    </row>
    <row r="3" spans="1:28" ht="21.75" customHeight="1" thickBot="1">
      <c r="A3" s="417"/>
      <c r="B3" s="406"/>
      <c r="C3" s="417"/>
      <c r="D3" s="573" t="s">
        <v>241</v>
      </c>
      <c r="E3" s="627" t="s">
        <v>69</v>
      </c>
      <c r="F3" s="627"/>
      <c r="G3" s="627"/>
      <c r="H3" s="627"/>
      <c r="I3" s="627"/>
      <c r="J3" s="628" t="s">
        <v>92</v>
      </c>
      <c r="K3" s="628"/>
      <c r="L3" s="419"/>
      <c r="M3" s="420" t="s">
        <v>81</v>
      </c>
      <c r="N3" s="421">
        <f>IF(ISBLANK(N2),"",VLOOKUP(N2,コース・距離,2,FALSE))</f>
        <v>11.3</v>
      </c>
      <c r="O3" s="422" t="s">
        <v>0</v>
      </c>
      <c r="P3" s="423">
        <v>17</v>
      </c>
      <c r="Q3" s="424" t="s">
        <v>1</v>
      </c>
      <c r="R3" s="406"/>
      <c r="S3" s="515" t="s">
        <v>274</v>
      </c>
      <c r="T3" s="515"/>
      <c r="U3" s="515"/>
      <c r="V3" s="516" t="s">
        <v>2</v>
      </c>
      <c r="W3" s="517"/>
      <c r="X3" s="517"/>
      <c r="Y3" s="515"/>
      <c r="Z3" s="518" t="s">
        <v>82</v>
      </c>
    </row>
    <row r="4" spans="1:28" ht="7.5" customHeight="1" thickBot="1">
      <c r="A4" s="417"/>
      <c r="B4" s="406"/>
      <c r="C4" s="406"/>
      <c r="D4" s="406"/>
      <c r="E4" s="406"/>
      <c r="F4" s="406"/>
      <c r="G4" s="406"/>
      <c r="H4" s="406"/>
      <c r="I4" s="406"/>
      <c r="J4" s="406"/>
      <c r="K4" s="406"/>
      <c r="L4" s="406"/>
      <c r="M4" s="406"/>
      <c r="N4" s="406"/>
      <c r="O4" s="406"/>
      <c r="P4" s="406"/>
      <c r="Q4" s="406"/>
      <c r="R4" s="406"/>
      <c r="S4" s="515"/>
      <c r="T4" s="515"/>
      <c r="U4" s="515"/>
      <c r="V4" s="519"/>
      <c r="W4" s="517"/>
      <c r="X4" s="517"/>
      <c r="Y4" s="515"/>
    </row>
    <row r="5" spans="1:28" ht="14.25">
      <c r="A5" s="417"/>
      <c r="B5" s="425" t="s">
        <v>3</v>
      </c>
      <c r="C5" s="426" t="s">
        <v>4</v>
      </c>
      <c r="D5" s="426" t="s">
        <v>5</v>
      </c>
      <c r="E5" s="426" t="s">
        <v>6</v>
      </c>
      <c r="F5" s="426" t="s">
        <v>7</v>
      </c>
      <c r="G5" s="426" t="s">
        <v>8</v>
      </c>
      <c r="H5" s="426" t="s">
        <v>9</v>
      </c>
      <c r="I5" s="426" t="s">
        <v>10</v>
      </c>
      <c r="J5" s="426" t="s">
        <v>11</v>
      </c>
      <c r="K5" s="426" t="s">
        <v>12</v>
      </c>
      <c r="L5" s="427" t="s">
        <v>360</v>
      </c>
      <c r="M5" s="427" t="s">
        <v>357</v>
      </c>
      <c r="N5" s="426" t="s">
        <v>77</v>
      </c>
      <c r="O5" s="426" t="s">
        <v>13</v>
      </c>
      <c r="P5" s="629" t="s">
        <v>76</v>
      </c>
      <c r="Q5" s="630"/>
      <c r="R5" s="506"/>
      <c r="S5" s="522" t="s">
        <v>10</v>
      </c>
      <c r="T5" s="520" t="s">
        <v>10</v>
      </c>
      <c r="U5" s="523" t="s">
        <v>10</v>
      </c>
      <c r="V5" s="522" t="s">
        <v>10</v>
      </c>
      <c r="W5" s="520" t="s">
        <v>10</v>
      </c>
      <c r="X5" s="523" t="s">
        <v>10</v>
      </c>
      <c r="Y5" s="521"/>
      <c r="Z5" s="522" t="s">
        <v>13</v>
      </c>
      <c r="AA5" s="520" t="s">
        <v>13</v>
      </c>
      <c r="AB5" s="523" t="s">
        <v>13</v>
      </c>
    </row>
    <row r="6" spans="1:28" ht="14.25">
      <c r="A6" s="417"/>
      <c r="B6" s="428"/>
      <c r="C6" s="429" t="s">
        <v>14</v>
      </c>
      <c r="D6" s="430"/>
      <c r="E6" s="431" t="s">
        <v>15</v>
      </c>
      <c r="F6" s="431"/>
      <c r="G6" s="429" t="s">
        <v>16</v>
      </c>
      <c r="H6" s="431" t="s">
        <v>17</v>
      </c>
      <c r="I6" s="429" t="s">
        <v>171</v>
      </c>
      <c r="J6" s="431" t="s">
        <v>18</v>
      </c>
      <c r="K6" s="431" t="s">
        <v>17</v>
      </c>
      <c r="L6" s="429" t="s">
        <v>16</v>
      </c>
      <c r="M6" s="431" t="s">
        <v>47</v>
      </c>
      <c r="N6" s="431" t="s">
        <v>19</v>
      </c>
      <c r="O6" s="432" t="str">
        <f>"MAX=20"</f>
        <v>MAX=20</v>
      </c>
      <c r="P6" s="433"/>
      <c r="Q6" s="434"/>
      <c r="R6" s="507"/>
      <c r="S6" s="526" t="s">
        <v>20</v>
      </c>
      <c r="T6" s="524" t="s">
        <v>22</v>
      </c>
      <c r="U6" s="527" t="s">
        <v>21</v>
      </c>
      <c r="V6" s="526" t="s">
        <v>20</v>
      </c>
      <c r="W6" s="524" t="s">
        <v>22</v>
      </c>
      <c r="X6" s="527" t="s">
        <v>21</v>
      </c>
      <c r="Y6" s="525"/>
      <c r="Z6" s="526" t="s">
        <v>84</v>
      </c>
      <c r="AA6" s="524" t="s">
        <v>85</v>
      </c>
      <c r="AB6" s="527" t="s">
        <v>86</v>
      </c>
    </row>
    <row r="7" spans="1:28" ht="14.25">
      <c r="A7" s="417"/>
      <c r="B7" s="435">
        <v>1</v>
      </c>
      <c r="C7" s="436">
        <v>3387</v>
      </c>
      <c r="D7" s="437" t="str">
        <f t="shared" ref="D7:D22" si="0">IF(ISBLANK(C7),"",VLOOKUP(C7,各艇データ,2,FALSE))</f>
        <v>BASIC</v>
      </c>
      <c r="E7" s="577">
        <f t="shared" ref="E7:E22" si="1">IF($I$6="Ⅰ",S7,IF($I$6="Ⅱ",T7,IF($I$6="Ⅲ",U7,"")))</f>
        <v>9.0299999999999994</v>
      </c>
      <c r="F7" s="439">
        <v>1</v>
      </c>
      <c r="G7" s="440">
        <v>0.6161226851851852</v>
      </c>
      <c r="H7" s="436">
        <f t="shared" ref="H7:H22" si="2">IFERROR(IF(G7-$Q$2&lt;=0,"",(G7-$Q$2)*86400),"")</f>
        <v>15433.000000000002</v>
      </c>
      <c r="I7" s="441">
        <f t="shared" ref="I7:I22" si="3">IF($I$6="Ⅰ",V7,IF($I$6="Ⅱ",W7,IF($I$6="Ⅲ",X7,"")))</f>
        <v>937.5</v>
      </c>
      <c r="J7" s="438"/>
      <c r="K7" s="442">
        <f t="shared" ref="K7:K22" si="4">IFERROR(H7*(1+0.01*J7)-I7*$N$3,"")</f>
        <v>4839.2500000000018</v>
      </c>
      <c r="L7" s="440">
        <f t="shared" ref="L7:L20" si="5">IFERROR((K7-$K$7)/86400,"")</f>
        <v>0</v>
      </c>
      <c r="M7" s="443">
        <f t="shared" ref="M7:M20" si="6">IFERROR((K7-$K$7)/$N$3,"")</f>
        <v>0</v>
      </c>
      <c r="N7" s="444">
        <f t="shared" ref="N7:N20" si="7">IFERROR($N$3/(H7/3600),"")</f>
        <v>2.6359100628523291</v>
      </c>
      <c r="O7" s="445">
        <f>ROUND(IF($O$6="MAX=20",Z7,IF($O$6="MAX=30",AA7,IF($O$6="MAX=40",AB7,""))),1)</f>
        <v>20</v>
      </c>
      <c r="P7" s="582" t="s">
        <v>409</v>
      </c>
      <c r="Q7" s="447"/>
      <c r="R7" s="506"/>
      <c r="S7" s="529">
        <f t="shared" ref="S7:S31" si="8">IF(ISBLANK(C7),"",VLOOKUP(C7,各艇データ,3,FALSE))</f>
        <v>9.0299999999999994</v>
      </c>
      <c r="T7" s="530">
        <f t="shared" ref="T7:T31" si="9">IF(ISBLANK(C7),"",VLOOKUP(C7,各艇データ,4,FALSE))</f>
        <v>8.51</v>
      </c>
      <c r="U7" s="531">
        <f t="shared" ref="U7:U31" si="10">IF(ISBLANK(C7),"",VLOOKUP(C7,各艇データ,5,FALSE))</f>
        <v>8.2899999999999991</v>
      </c>
      <c r="V7" s="532">
        <f t="shared" ref="V7:V31" si="11">IF(ISBLANK(C7),"",VLOOKUP(C7,各艇データ,6,FALSE))</f>
        <v>937.5</v>
      </c>
      <c r="W7" s="533">
        <f t="shared" ref="W7:W31" si="12">IF(ISBLANK(C7),"",VLOOKUP(C7,各艇データ,7,FALSE))</f>
        <v>593.29999999999995</v>
      </c>
      <c r="X7" s="534">
        <f t="shared" ref="X7:X31" si="13">IF(ISBLANK(C7),"",VLOOKUP(C7,各艇データ,8,FALSE))</f>
        <v>529.79999999999995</v>
      </c>
      <c r="Y7" s="521"/>
      <c r="Z7" s="535">
        <f>IF(ISBLANK(B7),"",IFERROR(20*($P$3+1-$B7)/$P$3,"20.0"))</f>
        <v>20</v>
      </c>
      <c r="AA7" s="528">
        <f>IF(ISBLANK(B7),"",IFERROR(30*($P$3+1-$B7)/$P$3,"30.0"))</f>
        <v>30</v>
      </c>
      <c r="AB7" s="536">
        <f>IF(ISBLANK(B7),"",IFERROR(30*($P$3-$B7)/($P$3-1)+10,"20.0"))</f>
        <v>40</v>
      </c>
    </row>
    <row r="8" spans="1:28" ht="14.25">
      <c r="A8" s="417"/>
      <c r="B8" s="448">
        <v>2</v>
      </c>
      <c r="C8" s="449">
        <v>150</v>
      </c>
      <c r="D8" s="450" t="str">
        <f t="shared" si="0"/>
        <v>SHARK X</v>
      </c>
      <c r="E8" s="578">
        <f t="shared" si="1"/>
        <v>9.06</v>
      </c>
      <c r="F8" s="452">
        <v>3</v>
      </c>
      <c r="G8" s="453">
        <v>0.61754629629629632</v>
      </c>
      <c r="H8" s="449">
        <f t="shared" si="2"/>
        <v>15556.000000000002</v>
      </c>
      <c r="I8" s="454">
        <f t="shared" si="3"/>
        <v>936.4</v>
      </c>
      <c r="J8" s="451"/>
      <c r="K8" s="455">
        <f t="shared" si="4"/>
        <v>4974.6800000000021</v>
      </c>
      <c r="L8" s="453">
        <f t="shared" si="5"/>
        <v>1.5674768518518553E-3</v>
      </c>
      <c r="M8" s="456">
        <f t="shared" si="6"/>
        <v>11.984955752212414</v>
      </c>
      <c r="N8" s="457">
        <f t="shared" si="7"/>
        <v>2.6150681409102594</v>
      </c>
      <c r="O8" s="458">
        <f t="shared" ref="O8:O20" si="14">ROUND(IF($O$6="MAX=20",Z8,IF($O$6="MAX=30",AA8,IF($O$6="MAX=40",AB8,""))),1)</f>
        <v>18.8</v>
      </c>
      <c r="P8" s="459"/>
      <c r="Q8" s="460"/>
      <c r="R8" s="506"/>
      <c r="S8" s="529">
        <f t="shared" si="8"/>
        <v>9.06</v>
      </c>
      <c r="T8" s="530">
        <f t="shared" si="9"/>
        <v>8.56</v>
      </c>
      <c r="U8" s="531">
        <f t="shared" si="10"/>
        <v>8.43</v>
      </c>
      <c r="V8" s="532">
        <f t="shared" si="11"/>
        <v>936.4</v>
      </c>
      <c r="W8" s="533">
        <f t="shared" si="12"/>
        <v>591.79999999999995</v>
      </c>
      <c r="X8" s="534">
        <f t="shared" si="13"/>
        <v>526.20000000000005</v>
      </c>
      <c r="Y8" s="521"/>
      <c r="Z8" s="535">
        <f t="shared" ref="Z8:Z31" si="15">IF(ISBLANK(B8),"",IFERROR(20*($P$3+1-$B8)/$P$3,"20.0"))</f>
        <v>18.823529411764707</v>
      </c>
      <c r="AA8" s="528">
        <f t="shared" ref="AA8:AA31" si="16">IF(ISBLANK(B8),"",IFERROR(30*($P$3+1-$B8)/$P$3,"30.0"))</f>
        <v>28.235294117647058</v>
      </c>
      <c r="AB8" s="536">
        <f t="shared" ref="AB8:AB31" si="17">IF(ISBLANK(B8),"",IFERROR(30*($P$3-$B8)/($P$3-1)+10,"20.0"))</f>
        <v>38.125</v>
      </c>
    </row>
    <row r="9" spans="1:28" ht="14.25">
      <c r="A9" s="417"/>
      <c r="B9" s="448">
        <v>3</v>
      </c>
      <c r="C9" s="449">
        <v>380</v>
      </c>
      <c r="D9" s="450" t="str">
        <f t="shared" si="0"/>
        <v>テティス</v>
      </c>
      <c r="E9" s="578">
        <f t="shared" si="1"/>
        <v>10.44</v>
      </c>
      <c r="F9" s="452">
        <v>2</v>
      </c>
      <c r="G9" s="453">
        <v>0.61675925925925923</v>
      </c>
      <c r="H9" s="449">
        <f t="shared" si="2"/>
        <v>15487.999999999998</v>
      </c>
      <c r="I9" s="454">
        <f t="shared" si="3"/>
        <v>892.3</v>
      </c>
      <c r="J9" s="451"/>
      <c r="K9" s="455">
        <f t="shared" si="4"/>
        <v>5405.0099999999984</v>
      </c>
      <c r="L9" s="453">
        <f t="shared" si="5"/>
        <v>6.5481481481481085E-3</v>
      </c>
      <c r="M9" s="456">
        <f t="shared" si="6"/>
        <v>50.067256637167837</v>
      </c>
      <c r="N9" s="457">
        <f t="shared" si="7"/>
        <v>2.6265495867768602</v>
      </c>
      <c r="O9" s="458">
        <f t="shared" si="14"/>
        <v>17.600000000000001</v>
      </c>
      <c r="P9" s="459"/>
      <c r="Q9" s="460"/>
      <c r="R9" s="506"/>
      <c r="S9" s="529">
        <f t="shared" si="8"/>
        <v>10.44</v>
      </c>
      <c r="T9" s="530">
        <f t="shared" si="9"/>
        <v>10.23</v>
      </c>
      <c r="U9" s="531">
        <f t="shared" si="10"/>
        <v>9.94</v>
      </c>
      <c r="V9" s="532">
        <f t="shared" si="11"/>
        <v>892.3</v>
      </c>
      <c r="W9" s="533">
        <f t="shared" si="12"/>
        <v>556.20000000000005</v>
      </c>
      <c r="X9" s="534">
        <f t="shared" si="13"/>
        <v>491.8</v>
      </c>
      <c r="Y9" s="521"/>
      <c r="Z9" s="535">
        <f t="shared" si="15"/>
        <v>17.647058823529413</v>
      </c>
      <c r="AA9" s="528">
        <f t="shared" si="16"/>
        <v>26.470588235294116</v>
      </c>
      <c r="AB9" s="536">
        <f t="shared" si="17"/>
        <v>36.25</v>
      </c>
    </row>
    <row r="10" spans="1:28" ht="14.25">
      <c r="A10" s="417"/>
      <c r="B10" s="448">
        <v>4</v>
      </c>
      <c r="C10" s="449">
        <v>5755</v>
      </c>
      <c r="D10" s="450" t="str">
        <f t="shared" si="0"/>
        <v>ランカ</v>
      </c>
      <c r="E10" s="578">
        <f t="shared" si="1"/>
        <v>8.25</v>
      </c>
      <c r="F10" s="452">
        <v>5</v>
      </c>
      <c r="G10" s="453">
        <v>0.63223379629629628</v>
      </c>
      <c r="H10" s="449">
        <f t="shared" si="2"/>
        <v>16825</v>
      </c>
      <c r="I10" s="454">
        <f t="shared" si="3"/>
        <v>966.8</v>
      </c>
      <c r="J10" s="451"/>
      <c r="K10" s="455">
        <f t="shared" si="4"/>
        <v>5900.16</v>
      </c>
      <c r="L10" s="453">
        <f t="shared" si="5"/>
        <v>1.2279050925925903E-2</v>
      </c>
      <c r="M10" s="456">
        <f t="shared" si="6"/>
        <v>93.885840707964419</v>
      </c>
      <c r="N10" s="457">
        <f t="shared" si="7"/>
        <v>2.4178306092124817</v>
      </c>
      <c r="O10" s="458">
        <f t="shared" si="14"/>
        <v>16.5</v>
      </c>
      <c r="P10" s="544"/>
      <c r="Q10" s="460"/>
      <c r="R10" s="506"/>
      <c r="S10" s="529">
        <f t="shared" si="8"/>
        <v>8.25</v>
      </c>
      <c r="T10" s="530">
        <f t="shared" si="9"/>
        <v>8.1</v>
      </c>
      <c r="U10" s="531">
        <f t="shared" si="10"/>
        <v>8.11</v>
      </c>
      <c r="V10" s="532">
        <f t="shared" si="11"/>
        <v>966.8</v>
      </c>
      <c r="W10" s="533">
        <f t="shared" si="12"/>
        <v>603.6</v>
      </c>
      <c r="X10" s="534">
        <f t="shared" si="13"/>
        <v>534.5</v>
      </c>
      <c r="Y10" s="521"/>
      <c r="Z10" s="535">
        <f t="shared" si="15"/>
        <v>16.470588235294116</v>
      </c>
      <c r="AA10" s="528">
        <f t="shared" si="16"/>
        <v>24.705882352941178</v>
      </c>
      <c r="AB10" s="536">
        <f t="shared" si="17"/>
        <v>34.375</v>
      </c>
    </row>
    <row r="11" spans="1:28" ht="14.25">
      <c r="A11" s="417"/>
      <c r="B11" s="461">
        <v>5</v>
      </c>
      <c r="C11" s="462">
        <v>2212</v>
      </c>
      <c r="D11" s="463" t="str">
        <f t="shared" si="0"/>
        <v>衣笠</v>
      </c>
      <c r="E11" s="579">
        <f t="shared" si="1"/>
        <v>8.8000000000000007</v>
      </c>
      <c r="F11" s="465">
        <v>6</v>
      </c>
      <c r="G11" s="466">
        <v>0.6326504629629629</v>
      </c>
      <c r="H11" s="467">
        <f t="shared" si="2"/>
        <v>16860.999999999996</v>
      </c>
      <c r="I11" s="468">
        <f t="shared" si="3"/>
        <v>945.7</v>
      </c>
      <c r="J11" s="469"/>
      <c r="K11" s="470">
        <f t="shared" si="4"/>
        <v>6174.5899999999947</v>
      </c>
      <c r="L11" s="471">
        <f t="shared" si="5"/>
        <v>1.5455324074073991E-2</v>
      </c>
      <c r="M11" s="472">
        <f t="shared" si="6"/>
        <v>118.17168141592856</v>
      </c>
      <c r="N11" s="473">
        <f t="shared" si="7"/>
        <v>2.4126682877646646</v>
      </c>
      <c r="O11" s="474">
        <f t="shared" si="14"/>
        <v>15.3</v>
      </c>
      <c r="P11" s="475"/>
      <c r="Q11" s="476"/>
      <c r="R11" s="506"/>
      <c r="S11" s="529">
        <f t="shared" si="8"/>
        <v>8.8000000000000007</v>
      </c>
      <c r="T11" s="530">
        <f t="shared" si="9"/>
        <v>8.9</v>
      </c>
      <c r="U11" s="531">
        <f t="shared" si="10"/>
        <v>9.0399999999999991</v>
      </c>
      <c r="V11" s="532">
        <f t="shared" si="11"/>
        <v>945.7</v>
      </c>
      <c r="W11" s="533">
        <f t="shared" si="12"/>
        <v>584</v>
      </c>
      <c r="X11" s="534">
        <f t="shared" si="13"/>
        <v>511.4</v>
      </c>
      <c r="Y11" s="521"/>
      <c r="Z11" s="535">
        <f t="shared" si="15"/>
        <v>15.294117647058824</v>
      </c>
      <c r="AA11" s="528">
        <f t="shared" si="16"/>
        <v>22.941176470588236</v>
      </c>
      <c r="AB11" s="536">
        <f t="shared" si="17"/>
        <v>32.5</v>
      </c>
    </row>
    <row r="12" spans="1:28" ht="14.25">
      <c r="A12" s="417"/>
      <c r="B12" s="435">
        <v>6</v>
      </c>
      <c r="C12" s="436">
        <v>1611</v>
      </c>
      <c r="D12" s="437" t="str">
        <f t="shared" si="0"/>
        <v>ﾈﾌﾟﾁｭｰﾝXⅡ</v>
      </c>
      <c r="E12" s="577">
        <f t="shared" si="1"/>
        <v>8.2100000000000009</v>
      </c>
      <c r="F12" s="439">
        <v>8</v>
      </c>
      <c r="G12" s="440">
        <v>0.63605324074074077</v>
      </c>
      <c r="H12" s="436">
        <f t="shared" si="2"/>
        <v>17155.000000000004</v>
      </c>
      <c r="I12" s="441">
        <f t="shared" si="3"/>
        <v>968.4</v>
      </c>
      <c r="J12" s="438"/>
      <c r="K12" s="442">
        <f t="shared" si="4"/>
        <v>6212.0800000000036</v>
      </c>
      <c r="L12" s="440">
        <f t="shared" si="5"/>
        <v>1.5889236111111132E-2</v>
      </c>
      <c r="M12" s="443">
        <f t="shared" si="6"/>
        <v>121.48938053097361</v>
      </c>
      <c r="N12" s="444">
        <f t="shared" si="7"/>
        <v>2.3713203147770328</v>
      </c>
      <c r="O12" s="445">
        <f t="shared" si="14"/>
        <v>14.1</v>
      </c>
      <c r="P12" s="417"/>
      <c r="Q12" s="447"/>
      <c r="R12" s="506"/>
      <c r="S12" s="529">
        <f t="shared" si="8"/>
        <v>8.2100000000000009</v>
      </c>
      <c r="T12" s="530">
        <f t="shared" si="9"/>
        <v>8.15</v>
      </c>
      <c r="U12" s="531">
        <f t="shared" si="10"/>
        <v>7.98</v>
      </c>
      <c r="V12" s="532">
        <f t="shared" si="11"/>
        <v>968.4</v>
      </c>
      <c r="W12" s="533">
        <f t="shared" si="12"/>
        <v>602.20000000000005</v>
      </c>
      <c r="X12" s="534">
        <f t="shared" si="13"/>
        <v>538.1</v>
      </c>
      <c r="Y12" s="521"/>
      <c r="Z12" s="535">
        <f t="shared" si="15"/>
        <v>14.117647058823529</v>
      </c>
      <c r="AA12" s="528">
        <f t="shared" si="16"/>
        <v>21.176470588235293</v>
      </c>
      <c r="AB12" s="536">
        <f t="shared" si="17"/>
        <v>30.625</v>
      </c>
    </row>
    <row r="13" spans="1:28" ht="14.25">
      <c r="A13" s="417"/>
      <c r="B13" s="448">
        <v>7</v>
      </c>
      <c r="C13" s="449">
        <v>6735</v>
      </c>
      <c r="D13" s="450" t="str">
        <f t="shared" si="0"/>
        <v>VEGA</v>
      </c>
      <c r="E13" s="578">
        <f t="shared" si="1"/>
        <v>9.77</v>
      </c>
      <c r="F13" s="452">
        <v>4</v>
      </c>
      <c r="G13" s="453">
        <v>0.62896990740740744</v>
      </c>
      <c r="H13" s="449">
        <f t="shared" si="2"/>
        <v>16543.000000000004</v>
      </c>
      <c r="I13" s="454">
        <f t="shared" si="3"/>
        <v>912.7</v>
      </c>
      <c r="J13" s="451"/>
      <c r="K13" s="455">
        <f t="shared" si="4"/>
        <v>6229.4900000000016</v>
      </c>
      <c r="L13" s="453">
        <f t="shared" si="5"/>
        <v>1.6090740740740739E-2</v>
      </c>
      <c r="M13" s="456">
        <f t="shared" si="6"/>
        <v>123.0300884955752</v>
      </c>
      <c r="N13" s="457">
        <f t="shared" si="7"/>
        <v>2.4590461222269235</v>
      </c>
      <c r="O13" s="458">
        <f t="shared" si="14"/>
        <v>12.9</v>
      </c>
      <c r="P13" s="494"/>
      <c r="Q13" s="460"/>
      <c r="R13" s="506"/>
      <c r="S13" s="529">
        <f t="shared" si="8"/>
        <v>9.77</v>
      </c>
      <c r="T13" s="530">
        <f t="shared" si="9"/>
        <v>8.94</v>
      </c>
      <c r="U13" s="531">
        <f t="shared" si="10"/>
        <v>8.48</v>
      </c>
      <c r="V13" s="532">
        <f t="shared" si="11"/>
        <v>912.7</v>
      </c>
      <c r="W13" s="533">
        <f t="shared" si="12"/>
        <v>583</v>
      </c>
      <c r="X13" s="534">
        <f t="shared" si="13"/>
        <v>524.79999999999995</v>
      </c>
      <c r="Y13" s="521"/>
      <c r="Z13" s="535">
        <f t="shared" si="15"/>
        <v>12.941176470588236</v>
      </c>
      <c r="AA13" s="528">
        <f t="shared" si="16"/>
        <v>19.411764705882351</v>
      </c>
      <c r="AB13" s="536">
        <f t="shared" si="17"/>
        <v>28.75</v>
      </c>
    </row>
    <row r="14" spans="1:28" ht="14.25">
      <c r="A14" s="417"/>
      <c r="B14" s="448">
        <v>8</v>
      </c>
      <c r="C14" s="449">
        <v>312</v>
      </c>
      <c r="D14" s="450" t="str">
        <f t="shared" si="0"/>
        <v>はやとり</v>
      </c>
      <c r="E14" s="578">
        <f t="shared" si="1"/>
        <v>8.31</v>
      </c>
      <c r="F14" s="452">
        <v>11</v>
      </c>
      <c r="G14" s="453">
        <v>0.64019675925925923</v>
      </c>
      <c r="H14" s="449">
        <f t="shared" si="2"/>
        <v>17512.999999999996</v>
      </c>
      <c r="I14" s="454">
        <f t="shared" si="3"/>
        <v>964.4</v>
      </c>
      <c r="J14" s="451"/>
      <c r="K14" s="455">
        <f t="shared" si="4"/>
        <v>6615.2799999999952</v>
      </c>
      <c r="L14" s="453">
        <f t="shared" si="5"/>
        <v>2.0555902777777701E-2</v>
      </c>
      <c r="M14" s="456">
        <f t="shared" si="6"/>
        <v>157.1707964601764</v>
      </c>
      <c r="N14" s="457">
        <f t="shared" si="7"/>
        <v>2.3228458859133219</v>
      </c>
      <c r="O14" s="458">
        <f t="shared" si="14"/>
        <v>11.8</v>
      </c>
      <c r="P14" s="459"/>
      <c r="Q14" s="460"/>
      <c r="R14" s="506"/>
      <c r="S14" s="529">
        <f t="shared" si="8"/>
        <v>8.31</v>
      </c>
      <c r="T14" s="530">
        <f t="shared" si="9"/>
        <v>8.2200000000000006</v>
      </c>
      <c r="U14" s="531">
        <f t="shared" si="10"/>
        <v>8.1300000000000008</v>
      </c>
      <c r="V14" s="532">
        <f t="shared" si="11"/>
        <v>964.4</v>
      </c>
      <c r="W14" s="533">
        <f t="shared" si="12"/>
        <v>600.29999999999995</v>
      </c>
      <c r="X14" s="534">
        <f t="shared" si="13"/>
        <v>534</v>
      </c>
      <c r="Y14" s="521"/>
      <c r="Z14" s="535">
        <f t="shared" si="15"/>
        <v>11.764705882352942</v>
      </c>
      <c r="AA14" s="528">
        <f t="shared" si="16"/>
        <v>17.647058823529413</v>
      </c>
      <c r="AB14" s="536">
        <f t="shared" si="17"/>
        <v>26.875</v>
      </c>
    </row>
    <row r="15" spans="1:28" ht="14.25">
      <c r="A15" s="417"/>
      <c r="B15" s="448">
        <v>9</v>
      </c>
      <c r="C15" s="449">
        <v>4400</v>
      </c>
      <c r="D15" s="450" t="str">
        <f t="shared" si="0"/>
        <v>アイデアル</v>
      </c>
      <c r="E15" s="578">
        <f t="shared" si="1"/>
        <v>7.82</v>
      </c>
      <c r="F15" s="452">
        <v>13</v>
      </c>
      <c r="G15" s="453">
        <v>0.64605324074074078</v>
      </c>
      <c r="H15" s="449">
        <f t="shared" si="2"/>
        <v>18019.000000000004</v>
      </c>
      <c r="I15" s="454">
        <f t="shared" si="3"/>
        <v>984.4</v>
      </c>
      <c r="J15" s="545"/>
      <c r="K15" s="455">
        <f t="shared" si="4"/>
        <v>6895.2800000000025</v>
      </c>
      <c r="L15" s="453">
        <f t="shared" si="5"/>
        <v>2.3796643518518526E-2</v>
      </c>
      <c r="M15" s="456">
        <f t="shared" si="6"/>
        <v>181.94955752212394</v>
      </c>
      <c r="N15" s="457">
        <f t="shared" si="7"/>
        <v>2.2576169598756866</v>
      </c>
      <c r="O15" s="458">
        <f t="shared" si="14"/>
        <v>10.6</v>
      </c>
      <c r="P15" s="494" t="s">
        <v>397</v>
      </c>
      <c r="Q15" s="460"/>
      <c r="R15" s="506"/>
      <c r="S15" s="529">
        <f t="shared" si="8"/>
        <v>7.82</v>
      </c>
      <c r="T15" s="530">
        <f t="shared" si="9"/>
        <v>7.54</v>
      </c>
      <c r="U15" s="531">
        <f t="shared" si="10"/>
        <v>7.52</v>
      </c>
      <c r="V15" s="532">
        <f t="shared" si="11"/>
        <v>984.4</v>
      </c>
      <c r="W15" s="533">
        <f t="shared" si="12"/>
        <v>618.70000000000005</v>
      </c>
      <c r="X15" s="534">
        <f t="shared" si="13"/>
        <v>551.5</v>
      </c>
      <c r="Y15" s="521"/>
      <c r="Z15" s="535">
        <f t="shared" si="15"/>
        <v>10.588235294117647</v>
      </c>
      <c r="AA15" s="528">
        <f t="shared" si="16"/>
        <v>15.882352941176471</v>
      </c>
      <c r="AB15" s="536">
        <f t="shared" si="17"/>
        <v>25</v>
      </c>
    </row>
    <row r="16" spans="1:28" ht="14.25">
      <c r="A16" s="417"/>
      <c r="B16" s="461">
        <v>10</v>
      </c>
      <c r="C16" s="462">
        <v>5752</v>
      </c>
      <c r="D16" s="463" t="str">
        <f t="shared" si="0"/>
        <v>アルファ</v>
      </c>
      <c r="E16" s="579">
        <f t="shared" si="1"/>
        <v>10.72</v>
      </c>
      <c r="F16" s="465">
        <v>7</v>
      </c>
      <c r="G16" s="466">
        <v>0.63493055555555555</v>
      </c>
      <c r="H16" s="462">
        <f t="shared" si="2"/>
        <v>17058</v>
      </c>
      <c r="I16" s="478">
        <f t="shared" si="3"/>
        <v>884.3</v>
      </c>
      <c r="J16" s="464"/>
      <c r="K16" s="480">
        <f t="shared" si="4"/>
        <v>7065.41</v>
      </c>
      <c r="L16" s="466">
        <f t="shared" si="5"/>
        <v>2.5765740740740718E-2</v>
      </c>
      <c r="M16" s="481">
        <f t="shared" si="6"/>
        <v>197.00530973451308</v>
      </c>
      <c r="N16" s="482">
        <f t="shared" si="7"/>
        <v>2.3848047836792121</v>
      </c>
      <c r="O16" s="483">
        <f t="shared" si="14"/>
        <v>9.4</v>
      </c>
      <c r="P16" s="546"/>
      <c r="Q16" s="476"/>
      <c r="R16" s="506"/>
      <c r="S16" s="529">
        <f t="shared" si="8"/>
        <v>10.72</v>
      </c>
      <c r="T16" s="530">
        <f t="shared" si="9"/>
        <v>10.18</v>
      </c>
      <c r="U16" s="531">
        <f t="shared" si="10"/>
        <v>9.92</v>
      </c>
      <c r="V16" s="532">
        <f t="shared" si="11"/>
        <v>884.3</v>
      </c>
      <c r="W16" s="533">
        <f t="shared" si="12"/>
        <v>557</v>
      </c>
      <c r="X16" s="534">
        <f t="shared" si="13"/>
        <v>492.1</v>
      </c>
      <c r="Y16" s="521"/>
      <c r="Z16" s="535">
        <f t="shared" si="15"/>
        <v>9.4117647058823533</v>
      </c>
      <c r="AA16" s="528">
        <f t="shared" si="16"/>
        <v>14.117647058823529</v>
      </c>
      <c r="AB16" s="536">
        <f t="shared" si="17"/>
        <v>23.125</v>
      </c>
    </row>
    <row r="17" spans="1:28" ht="14.25">
      <c r="A17" s="417"/>
      <c r="B17" s="435">
        <v>11</v>
      </c>
      <c r="C17" s="436">
        <v>1733</v>
      </c>
      <c r="D17" s="437" t="str">
        <f t="shared" si="0"/>
        <v>ケロニア</v>
      </c>
      <c r="E17" s="577">
        <f t="shared" si="1"/>
        <v>9.67</v>
      </c>
      <c r="F17" s="439">
        <v>9</v>
      </c>
      <c r="G17" s="440">
        <v>0.63961805555555562</v>
      </c>
      <c r="H17" s="484">
        <f t="shared" si="2"/>
        <v>17463.000000000007</v>
      </c>
      <c r="I17" s="485">
        <f t="shared" si="3"/>
        <v>915.7</v>
      </c>
      <c r="J17" s="486"/>
      <c r="K17" s="487">
        <f t="shared" si="4"/>
        <v>7115.5900000000056</v>
      </c>
      <c r="L17" s="488">
        <f t="shared" si="5"/>
        <v>2.6346527777777823E-2</v>
      </c>
      <c r="M17" s="489">
        <f t="shared" si="6"/>
        <v>201.44601769911537</v>
      </c>
      <c r="N17" s="490">
        <f t="shared" si="7"/>
        <v>2.329496650060126</v>
      </c>
      <c r="O17" s="445">
        <f t="shared" si="14"/>
        <v>8.1999999999999993</v>
      </c>
      <c r="P17" s="570"/>
      <c r="Q17" s="447"/>
      <c r="R17" s="506"/>
      <c r="S17" s="529">
        <f t="shared" si="8"/>
        <v>9.67</v>
      </c>
      <c r="T17" s="530">
        <f t="shared" si="9"/>
        <v>9.44</v>
      </c>
      <c r="U17" s="531">
        <f t="shared" si="10"/>
        <v>9.35</v>
      </c>
      <c r="V17" s="532">
        <f t="shared" si="11"/>
        <v>915.7</v>
      </c>
      <c r="W17" s="533">
        <f t="shared" si="12"/>
        <v>572.1</v>
      </c>
      <c r="X17" s="534">
        <f t="shared" si="13"/>
        <v>504.3</v>
      </c>
      <c r="Y17" s="521"/>
      <c r="Z17" s="535">
        <f t="shared" si="15"/>
        <v>8.235294117647058</v>
      </c>
      <c r="AA17" s="528">
        <f t="shared" si="16"/>
        <v>12.352941176470589</v>
      </c>
      <c r="AB17" s="536">
        <f t="shared" si="17"/>
        <v>21.25</v>
      </c>
    </row>
    <row r="18" spans="1:28" ht="14.25">
      <c r="A18" s="417"/>
      <c r="B18" s="448">
        <v>12</v>
      </c>
      <c r="C18" s="449">
        <v>321</v>
      </c>
      <c r="D18" s="450" t="str">
        <f t="shared" si="0"/>
        <v>かまくら</v>
      </c>
      <c r="E18" s="578">
        <f t="shared" si="1"/>
        <v>10.06</v>
      </c>
      <c r="F18" s="452">
        <v>10</v>
      </c>
      <c r="G18" s="453">
        <v>0.63982638888888888</v>
      </c>
      <c r="H18" s="449">
        <f t="shared" si="2"/>
        <v>17481</v>
      </c>
      <c r="I18" s="454">
        <f t="shared" si="3"/>
        <v>903.7</v>
      </c>
      <c r="J18" s="451"/>
      <c r="K18" s="455">
        <f t="shared" si="4"/>
        <v>7269.1899999999987</v>
      </c>
      <c r="L18" s="453">
        <f t="shared" si="5"/>
        <v>2.812430555555552E-2</v>
      </c>
      <c r="M18" s="456">
        <f t="shared" si="6"/>
        <v>215.03893805309704</v>
      </c>
      <c r="N18" s="457">
        <f t="shared" si="7"/>
        <v>2.3270979921057151</v>
      </c>
      <c r="O18" s="458">
        <f t="shared" si="14"/>
        <v>7.1</v>
      </c>
      <c r="P18" s="494"/>
      <c r="Q18" s="460"/>
      <c r="R18" s="506"/>
      <c r="S18" s="529">
        <f t="shared" si="8"/>
        <v>10.06</v>
      </c>
      <c r="T18" s="530">
        <f t="shared" si="9"/>
        <v>9.4499999999999993</v>
      </c>
      <c r="U18" s="531">
        <f t="shared" si="10"/>
        <v>9.44</v>
      </c>
      <c r="V18" s="532">
        <f t="shared" si="11"/>
        <v>903.7</v>
      </c>
      <c r="W18" s="533">
        <f t="shared" si="12"/>
        <v>571.9</v>
      </c>
      <c r="X18" s="534">
        <f t="shared" si="13"/>
        <v>502.2</v>
      </c>
      <c r="Y18" s="521"/>
      <c r="Z18" s="535">
        <f t="shared" si="15"/>
        <v>7.0588235294117645</v>
      </c>
      <c r="AA18" s="528">
        <f t="shared" si="16"/>
        <v>10.588235294117647</v>
      </c>
      <c r="AB18" s="536">
        <f t="shared" si="17"/>
        <v>19.375</v>
      </c>
    </row>
    <row r="19" spans="1:28" ht="14.25">
      <c r="A19" s="417"/>
      <c r="B19" s="448">
        <v>13</v>
      </c>
      <c r="C19" s="449">
        <v>199</v>
      </c>
      <c r="D19" s="450" t="str">
        <f t="shared" si="0"/>
        <v>サ－モン4</v>
      </c>
      <c r="E19" s="578">
        <f t="shared" si="1"/>
        <v>9.24</v>
      </c>
      <c r="F19" s="452">
        <v>12</v>
      </c>
      <c r="G19" s="453">
        <v>0.6436574074074074</v>
      </c>
      <c r="H19" s="449">
        <f t="shared" si="2"/>
        <v>17812</v>
      </c>
      <c r="I19" s="454">
        <f t="shared" si="3"/>
        <v>930.3</v>
      </c>
      <c r="J19" s="451"/>
      <c r="K19" s="455">
        <f t="shared" si="4"/>
        <v>7299.6100000000006</v>
      </c>
      <c r="L19" s="453">
        <f t="shared" si="5"/>
        <v>2.8476388888888874E-2</v>
      </c>
      <c r="M19" s="456">
        <f t="shared" si="6"/>
        <v>217.73097345132732</v>
      </c>
      <c r="N19" s="457">
        <f t="shared" si="7"/>
        <v>2.2838535818549297</v>
      </c>
      <c r="O19" s="458">
        <f t="shared" si="14"/>
        <v>5.9</v>
      </c>
      <c r="P19" s="494"/>
      <c r="Q19" s="460"/>
      <c r="R19" s="506"/>
      <c r="S19" s="529">
        <f t="shared" si="8"/>
        <v>9.24</v>
      </c>
      <c r="T19" s="530">
        <f t="shared" si="9"/>
        <v>9.15</v>
      </c>
      <c r="U19" s="531">
        <f t="shared" si="10"/>
        <v>9.1</v>
      </c>
      <c r="V19" s="532">
        <f t="shared" si="11"/>
        <v>930.3</v>
      </c>
      <c r="W19" s="533">
        <f t="shared" si="12"/>
        <v>578.20000000000005</v>
      </c>
      <c r="X19" s="534">
        <f t="shared" si="13"/>
        <v>509.9</v>
      </c>
      <c r="Y19" s="521"/>
      <c r="Z19" s="535">
        <f t="shared" si="15"/>
        <v>5.882352941176471</v>
      </c>
      <c r="AA19" s="528">
        <f t="shared" si="16"/>
        <v>8.8235294117647065</v>
      </c>
      <c r="AB19" s="536">
        <f t="shared" si="17"/>
        <v>17.5</v>
      </c>
    </row>
    <row r="20" spans="1:28" ht="14.25">
      <c r="A20" s="417"/>
      <c r="B20" s="448">
        <v>14</v>
      </c>
      <c r="C20" s="449">
        <v>131</v>
      </c>
      <c r="D20" s="450" t="str">
        <f t="shared" si="0"/>
        <v>ふるたか</v>
      </c>
      <c r="E20" s="578">
        <f t="shared" si="1"/>
        <v>8.2899999999999991</v>
      </c>
      <c r="F20" s="452">
        <v>14</v>
      </c>
      <c r="G20" s="453">
        <v>0.64935185185185185</v>
      </c>
      <c r="H20" s="449">
        <f t="shared" si="2"/>
        <v>18304</v>
      </c>
      <c r="I20" s="454">
        <f t="shared" si="3"/>
        <v>965.1</v>
      </c>
      <c r="J20" s="451"/>
      <c r="K20" s="455">
        <f t="shared" si="4"/>
        <v>7398.369999999999</v>
      </c>
      <c r="L20" s="453">
        <f t="shared" si="5"/>
        <v>2.961944444444441E-2</v>
      </c>
      <c r="M20" s="456">
        <f t="shared" si="6"/>
        <v>226.47079646017673</v>
      </c>
      <c r="N20" s="457">
        <f t="shared" si="7"/>
        <v>2.222465034965035</v>
      </c>
      <c r="O20" s="458">
        <f t="shared" si="14"/>
        <v>4.7</v>
      </c>
      <c r="P20" s="570"/>
      <c r="Q20" s="460"/>
      <c r="R20" s="506"/>
      <c r="S20" s="529">
        <f t="shared" si="8"/>
        <v>8.2899999999999991</v>
      </c>
      <c r="T20" s="530">
        <f t="shared" si="9"/>
        <v>8.31</v>
      </c>
      <c r="U20" s="531">
        <f t="shared" si="10"/>
        <v>8.0500000000000007</v>
      </c>
      <c r="V20" s="532">
        <f t="shared" si="11"/>
        <v>965.1</v>
      </c>
      <c r="W20" s="533">
        <f t="shared" si="12"/>
        <v>598.20000000000005</v>
      </c>
      <c r="X20" s="534">
        <f t="shared" si="13"/>
        <v>536.29999999999995</v>
      </c>
      <c r="Y20" s="521"/>
      <c r="Z20" s="535">
        <f t="shared" si="15"/>
        <v>4.7058823529411766</v>
      </c>
      <c r="AA20" s="528">
        <f t="shared" si="16"/>
        <v>7.0588235294117645</v>
      </c>
      <c r="AB20" s="536">
        <f t="shared" si="17"/>
        <v>15.625</v>
      </c>
    </row>
    <row r="21" spans="1:28" ht="14.25">
      <c r="A21" s="417"/>
      <c r="B21" s="461">
        <v>15</v>
      </c>
      <c r="C21" s="462">
        <v>346</v>
      </c>
      <c r="D21" s="463" t="str">
        <f t="shared" si="0"/>
        <v>飛車角</v>
      </c>
      <c r="E21" s="464">
        <f t="shared" si="1"/>
        <v>8.61</v>
      </c>
      <c r="F21" s="465">
        <v>15</v>
      </c>
      <c r="G21" s="466">
        <v>0.65092592592592591</v>
      </c>
      <c r="H21" s="462">
        <f t="shared" si="2"/>
        <v>18440</v>
      </c>
      <c r="I21" s="478">
        <f t="shared" si="3"/>
        <v>952.6</v>
      </c>
      <c r="J21" s="464"/>
      <c r="K21" s="480">
        <f t="shared" si="4"/>
        <v>7675.619999999999</v>
      </c>
      <c r="L21" s="466">
        <f t="shared" ref="L21:L22" si="18">IFERROR((K21-$K$7)/86400,"")</f>
        <v>3.2828356481481448E-2</v>
      </c>
      <c r="M21" s="481">
        <f t="shared" ref="M21:M22" si="19">IFERROR((K21-$K$7)/$N$3,"")</f>
        <v>251.00619469026523</v>
      </c>
      <c r="N21" s="482">
        <f t="shared" ref="N21:N22" si="20">IFERROR($N$3/(H21/3600),"")</f>
        <v>2.2060737527114971</v>
      </c>
      <c r="O21" s="483">
        <f t="shared" ref="O21:O22" si="21">ROUND(IF($O$6="MAX=20",Z21,IF($O$6="MAX=30",AA21,IF($O$6="MAX=40",AB21,""))),1)</f>
        <v>3.5</v>
      </c>
      <c r="P21" s="546"/>
      <c r="Q21" s="476"/>
      <c r="R21" s="506"/>
      <c r="S21" s="529">
        <f t="shared" si="8"/>
        <v>8.61</v>
      </c>
      <c r="T21" s="530">
        <f t="shared" si="9"/>
        <v>8.58</v>
      </c>
      <c r="U21" s="531">
        <f t="shared" si="10"/>
        <v>8.68</v>
      </c>
      <c r="V21" s="532">
        <f t="shared" si="11"/>
        <v>952.6</v>
      </c>
      <c r="W21" s="533">
        <f t="shared" si="12"/>
        <v>591.5</v>
      </c>
      <c r="X21" s="534">
        <f t="shared" si="13"/>
        <v>519.79999999999995</v>
      </c>
      <c r="Y21" s="521"/>
      <c r="Z21" s="535">
        <f t="shared" si="15"/>
        <v>3.5294117647058822</v>
      </c>
      <c r="AA21" s="528">
        <f t="shared" si="16"/>
        <v>5.2941176470588234</v>
      </c>
      <c r="AB21" s="536">
        <f t="shared" si="17"/>
        <v>13.75</v>
      </c>
    </row>
    <row r="22" spans="1:28" ht="14.25">
      <c r="A22" s="417"/>
      <c r="B22" s="492">
        <v>16</v>
      </c>
      <c r="C22" s="580">
        <v>1985</v>
      </c>
      <c r="D22" s="497" t="str">
        <f t="shared" si="0"/>
        <v>波勝</v>
      </c>
      <c r="E22" s="438">
        <f t="shared" si="1"/>
        <v>7.33</v>
      </c>
      <c r="F22" s="498">
        <v>16</v>
      </c>
      <c r="G22" s="488">
        <v>0.66144675925925933</v>
      </c>
      <c r="H22" s="484">
        <f t="shared" si="2"/>
        <v>19349.000000000007</v>
      </c>
      <c r="I22" s="485">
        <f t="shared" si="3"/>
        <v>1006.4</v>
      </c>
      <c r="J22" s="486"/>
      <c r="K22" s="487">
        <f t="shared" si="4"/>
        <v>7976.6800000000076</v>
      </c>
      <c r="L22" s="488">
        <f t="shared" si="18"/>
        <v>3.6312847222222291E-2</v>
      </c>
      <c r="M22" s="489">
        <f t="shared" si="19"/>
        <v>277.64867256637217</v>
      </c>
      <c r="N22" s="490">
        <f t="shared" si="20"/>
        <v>2.102434234327355</v>
      </c>
      <c r="O22" s="445">
        <f t="shared" si="21"/>
        <v>2.4</v>
      </c>
      <c r="P22" s="581" t="s">
        <v>397</v>
      </c>
      <c r="Q22" s="493"/>
      <c r="R22" s="506"/>
      <c r="S22" s="529">
        <f t="shared" si="8"/>
        <v>7.33</v>
      </c>
      <c r="T22" s="530">
        <f t="shared" si="9"/>
        <v>6.97</v>
      </c>
      <c r="U22" s="531">
        <f t="shared" si="10"/>
        <v>6.85</v>
      </c>
      <c r="V22" s="532">
        <f t="shared" si="11"/>
        <v>1006.4</v>
      </c>
      <c r="W22" s="533">
        <f t="shared" si="12"/>
        <v>636</v>
      </c>
      <c r="X22" s="534">
        <f t="shared" si="13"/>
        <v>572.79999999999995</v>
      </c>
      <c r="Y22" s="521"/>
      <c r="Z22" s="535">
        <f t="shared" si="15"/>
        <v>2.3529411764705883</v>
      </c>
      <c r="AA22" s="528">
        <f t="shared" si="16"/>
        <v>3.5294117647058822</v>
      </c>
      <c r="AB22" s="536">
        <f t="shared" si="17"/>
        <v>11.875</v>
      </c>
    </row>
    <row r="23" spans="1:28" ht="14.25">
      <c r="A23" s="417"/>
      <c r="B23" s="448"/>
      <c r="C23" s="449">
        <v>162</v>
      </c>
      <c r="D23" s="450" t="str">
        <f t="shared" ref="D23" si="22">IF(ISBLANK(C23),"",VLOOKUP(C23,各艇データ,2,FALSE))</f>
        <v>ﾌｪﾆｯｸｽ</v>
      </c>
      <c r="E23" s="451" t="s">
        <v>394</v>
      </c>
      <c r="F23" s="452"/>
      <c r="G23" s="453"/>
      <c r="H23" s="449"/>
      <c r="I23" s="454"/>
      <c r="J23" s="451"/>
      <c r="K23" s="455"/>
      <c r="L23" s="453"/>
      <c r="M23" s="456"/>
      <c r="N23" s="457"/>
      <c r="O23" s="458">
        <v>1</v>
      </c>
      <c r="P23" s="494"/>
      <c r="Q23" s="460"/>
      <c r="R23" s="506"/>
      <c r="S23" s="529">
        <f t="shared" si="8"/>
        <v>6.96</v>
      </c>
      <c r="T23" s="530">
        <f t="shared" si="9"/>
        <v>6.84</v>
      </c>
      <c r="U23" s="531">
        <f t="shared" si="10"/>
        <v>6.95</v>
      </c>
      <c r="V23" s="532">
        <f t="shared" si="11"/>
        <v>1024.3</v>
      </c>
      <c r="W23" s="533">
        <f t="shared" si="12"/>
        <v>640.4</v>
      </c>
      <c r="X23" s="534">
        <f t="shared" si="13"/>
        <v>569.4</v>
      </c>
      <c r="Y23" s="521"/>
      <c r="Z23" s="535" t="str">
        <f t="shared" si="15"/>
        <v/>
      </c>
      <c r="AA23" s="528" t="str">
        <f t="shared" si="16"/>
        <v/>
      </c>
      <c r="AB23" s="536" t="str">
        <f t="shared" si="17"/>
        <v/>
      </c>
    </row>
    <row r="24" spans="1:28" ht="14.25">
      <c r="A24" s="417"/>
      <c r="B24" s="492"/>
      <c r="C24" s="449"/>
      <c r="D24" s="450"/>
      <c r="E24" s="451"/>
      <c r="F24" s="452"/>
      <c r="G24" s="453"/>
      <c r="H24" s="449"/>
      <c r="I24" s="454"/>
      <c r="J24" s="451"/>
      <c r="K24" s="455"/>
      <c r="L24" s="453"/>
      <c r="M24" s="456"/>
      <c r="N24" s="457"/>
      <c r="O24" s="458"/>
      <c r="P24" s="495"/>
      <c r="Q24" s="460"/>
      <c r="R24" s="506"/>
      <c r="S24" s="529" t="str">
        <f t="shared" si="8"/>
        <v/>
      </c>
      <c r="T24" s="530" t="str">
        <f t="shared" si="9"/>
        <v/>
      </c>
      <c r="U24" s="531" t="str">
        <f t="shared" si="10"/>
        <v/>
      </c>
      <c r="V24" s="532" t="str">
        <f t="shared" si="11"/>
        <v/>
      </c>
      <c r="W24" s="533" t="str">
        <f t="shared" si="12"/>
        <v/>
      </c>
      <c r="X24" s="534" t="str">
        <f t="shared" si="13"/>
        <v/>
      </c>
      <c r="Y24" s="521"/>
      <c r="Z24" s="535" t="str">
        <f t="shared" si="15"/>
        <v/>
      </c>
      <c r="AA24" s="528" t="str">
        <f t="shared" si="16"/>
        <v/>
      </c>
      <c r="AB24" s="536" t="str">
        <f t="shared" si="17"/>
        <v/>
      </c>
    </row>
    <row r="25" spans="1:28" ht="14.25">
      <c r="A25" s="417"/>
      <c r="B25" s="448"/>
      <c r="C25" s="449"/>
      <c r="D25" s="450" t="str">
        <f t="shared" ref="D25:D31" si="23">IF(ISBLANK(C25),"",VLOOKUP(C25,各艇データ,2,FALSE))</f>
        <v/>
      </c>
      <c r="E25" s="451"/>
      <c r="F25" s="452"/>
      <c r="G25" s="453"/>
      <c r="H25" s="449"/>
      <c r="I25" s="454"/>
      <c r="J25" s="451"/>
      <c r="K25" s="455"/>
      <c r="L25" s="453"/>
      <c r="M25" s="456"/>
      <c r="N25" s="457"/>
      <c r="O25" s="458"/>
      <c r="P25" s="495"/>
      <c r="Q25" s="460"/>
      <c r="R25" s="506"/>
      <c r="S25" s="529" t="str">
        <f t="shared" si="8"/>
        <v/>
      </c>
      <c r="T25" s="530" t="str">
        <f t="shared" si="9"/>
        <v/>
      </c>
      <c r="U25" s="531" t="str">
        <f t="shared" si="10"/>
        <v/>
      </c>
      <c r="V25" s="532" t="str">
        <f t="shared" si="11"/>
        <v/>
      </c>
      <c r="W25" s="533" t="str">
        <f t="shared" si="12"/>
        <v/>
      </c>
      <c r="X25" s="534" t="str">
        <f t="shared" si="13"/>
        <v/>
      </c>
      <c r="Y25" s="521"/>
      <c r="Z25" s="535" t="str">
        <f t="shared" si="15"/>
        <v/>
      </c>
      <c r="AA25" s="528" t="str">
        <f t="shared" si="16"/>
        <v/>
      </c>
      <c r="AB25" s="536" t="str">
        <f t="shared" si="17"/>
        <v/>
      </c>
    </row>
    <row r="26" spans="1:28" ht="14.25">
      <c r="A26" s="417"/>
      <c r="B26" s="461"/>
      <c r="C26" s="462"/>
      <c r="D26" s="463" t="str">
        <f t="shared" si="23"/>
        <v/>
      </c>
      <c r="E26" s="464"/>
      <c r="F26" s="465"/>
      <c r="G26" s="466"/>
      <c r="H26" s="462" t="str">
        <f>IFERROR(IF(G26-$Q$2&lt;=0,"",(G26-$Q$2)*86400),"")</f>
        <v/>
      </c>
      <c r="I26" s="478" t="str">
        <f>IF($I$6="Ⅰ",V26,IF($I$6="Ⅱ",W26,IF($I$6="Ⅲ",X26,"")))</f>
        <v/>
      </c>
      <c r="J26" s="464"/>
      <c r="K26" s="480" t="str">
        <f>IFERROR(H26*(1+0.01*J26)-I26*$N$3,"")</f>
        <v/>
      </c>
      <c r="L26" s="466" t="str">
        <f>IFERROR((K26-$K$7)/86400,"")</f>
        <v/>
      </c>
      <c r="M26" s="481" t="str">
        <f>IFERROR((K26-$K$7)/$N$3,"")</f>
        <v/>
      </c>
      <c r="N26" s="482" t="str">
        <f>IFERROR($N$3/(H26/3600),"")</f>
        <v/>
      </c>
      <c r="O26" s="483" t="str">
        <f>IF($O$6="MAX=20",Z26,IF($O$6="MAX=30",AA26,IF($O$6="MAX=40",AB26,"")))</f>
        <v/>
      </c>
      <c r="P26" s="496"/>
      <c r="Q26" s="476"/>
      <c r="R26" s="506"/>
      <c r="S26" s="529" t="str">
        <f t="shared" si="8"/>
        <v/>
      </c>
      <c r="T26" s="530" t="str">
        <f t="shared" si="9"/>
        <v/>
      </c>
      <c r="U26" s="531" t="str">
        <f t="shared" si="10"/>
        <v/>
      </c>
      <c r="V26" s="532" t="str">
        <f t="shared" si="11"/>
        <v/>
      </c>
      <c r="W26" s="533" t="str">
        <f t="shared" si="12"/>
        <v/>
      </c>
      <c r="X26" s="534" t="str">
        <f t="shared" si="13"/>
        <v/>
      </c>
      <c r="Y26" s="521"/>
      <c r="Z26" s="535" t="str">
        <f t="shared" si="15"/>
        <v/>
      </c>
      <c r="AA26" s="528" t="str">
        <f t="shared" si="16"/>
        <v/>
      </c>
      <c r="AB26" s="536" t="str">
        <f t="shared" si="17"/>
        <v/>
      </c>
    </row>
    <row r="27" spans="1:28" ht="14.25">
      <c r="A27" s="417"/>
      <c r="B27" s="492"/>
      <c r="C27" s="484"/>
      <c r="D27" s="497" t="str">
        <f t="shared" si="23"/>
        <v/>
      </c>
      <c r="E27" s="486"/>
      <c r="F27" s="498"/>
      <c r="G27" s="488"/>
      <c r="H27" s="436" t="str">
        <f>IFERROR(IF(G27-$Q$2&lt;=0,"",(G27-$Q$2)*86400),"")</f>
        <v/>
      </c>
      <c r="I27" s="441"/>
      <c r="J27" s="438"/>
      <c r="K27" s="442" t="str">
        <f>IFERROR(H27*(1+0.01*J27)-I27*$N$3,"")</f>
        <v/>
      </c>
      <c r="L27" s="440" t="str">
        <f>IFERROR((K27-$K$7)/86400,"")</f>
        <v/>
      </c>
      <c r="M27" s="443" t="str">
        <f>IFERROR((K27-$K$7)/$N$3,"")</f>
        <v/>
      </c>
      <c r="N27" s="444" t="str">
        <f>IFERROR($N$3/(H27/3600),"")</f>
        <v/>
      </c>
      <c r="O27" s="445"/>
      <c r="P27" s="499"/>
      <c r="Q27" s="493"/>
      <c r="R27" s="506"/>
      <c r="S27" s="529" t="str">
        <f t="shared" si="8"/>
        <v/>
      </c>
      <c r="T27" s="530" t="str">
        <f t="shared" si="9"/>
        <v/>
      </c>
      <c r="U27" s="531" t="str">
        <f t="shared" si="10"/>
        <v/>
      </c>
      <c r="V27" s="532" t="str">
        <f t="shared" si="11"/>
        <v/>
      </c>
      <c r="W27" s="533" t="str">
        <f t="shared" si="12"/>
        <v/>
      </c>
      <c r="X27" s="534" t="str">
        <f t="shared" si="13"/>
        <v/>
      </c>
      <c r="Y27" s="521"/>
      <c r="Z27" s="535" t="str">
        <f t="shared" si="15"/>
        <v/>
      </c>
      <c r="AA27" s="528" t="str">
        <f t="shared" si="16"/>
        <v/>
      </c>
      <c r="AB27" s="536" t="str">
        <f t="shared" si="17"/>
        <v/>
      </c>
    </row>
    <row r="28" spans="1:28" ht="14.25" customHeight="1">
      <c r="A28" s="417"/>
      <c r="B28" s="448"/>
      <c r="C28" s="449"/>
      <c r="D28" s="450" t="str">
        <f t="shared" si="23"/>
        <v/>
      </c>
      <c r="E28" s="451"/>
      <c r="F28" s="452"/>
      <c r="G28" s="453"/>
      <c r="H28" s="449"/>
      <c r="I28" s="454"/>
      <c r="J28" s="451"/>
      <c r="K28" s="455"/>
      <c r="L28" s="453"/>
      <c r="M28" s="456"/>
      <c r="N28" s="457"/>
      <c r="O28" s="458"/>
      <c r="P28" s="500"/>
      <c r="Q28" s="460"/>
      <c r="R28" s="506"/>
      <c r="S28" s="529" t="str">
        <f t="shared" si="8"/>
        <v/>
      </c>
      <c r="T28" s="530" t="str">
        <f t="shared" si="9"/>
        <v/>
      </c>
      <c r="U28" s="531" t="str">
        <f t="shared" si="10"/>
        <v/>
      </c>
      <c r="V28" s="532" t="str">
        <f t="shared" si="11"/>
        <v/>
      </c>
      <c r="W28" s="533" t="str">
        <f t="shared" si="12"/>
        <v/>
      </c>
      <c r="X28" s="534" t="str">
        <f t="shared" si="13"/>
        <v/>
      </c>
      <c r="Y28" s="521"/>
      <c r="Z28" s="535" t="str">
        <f t="shared" si="15"/>
        <v/>
      </c>
      <c r="AA28" s="528" t="str">
        <f t="shared" si="16"/>
        <v/>
      </c>
      <c r="AB28" s="536" t="str">
        <f t="shared" si="17"/>
        <v/>
      </c>
    </row>
    <row r="29" spans="1:28" ht="14.25">
      <c r="A29" s="417"/>
      <c r="B29" s="448"/>
      <c r="C29" s="449"/>
      <c r="D29" s="450" t="str">
        <f t="shared" si="23"/>
        <v/>
      </c>
      <c r="E29" s="451"/>
      <c r="F29" s="452"/>
      <c r="G29" s="453"/>
      <c r="H29" s="449"/>
      <c r="I29" s="454"/>
      <c r="J29" s="451"/>
      <c r="K29" s="455"/>
      <c r="L29" s="453"/>
      <c r="M29" s="456"/>
      <c r="N29" s="457"/>
      <c r="O29" s="458"/>
      <c r="P29" s="495"/>
      <c r="Q29" s="460"/>
      <c r="R29" s="506"/>
      <c r="S29" s="529" t="str">
        <f t="shared" si="8"/>
        <v/>
      </c>
      <c r="T29" s="530" t="str">
        <f t="shared" si="9"/>
        <v/>
      </c>
      <c r="U29" s="531" t="str">
        <f t="shared" si="10"/>
        <v/>
      </c>
      <c r="V29" s="532" t="str">
        <f t="shared" si="11"/>
        <v/>
      </c>
      <c r="W29" s="533" t="str">
        <f t="shared" si="12"/>
        <v/>
      </c>
      <c r="X29" s="534" t="str">
        <f t="shared" si="13"/>
        <v/>
      </c>
      <c r="Y29" s="521"/>
      <c r="Z29" s="535" t="str">
        <f t="shared" si="15"/>
        <v/>
      </c>
      <c r="AA29" s="528" t="str">
        <f t="shared" si="16"/>
        <v/>
      </c>
      <c r="AB29" s="536" t="str">
        <f t="shared" si="17"/>
        <v/>
      </c>
    </row>
    <row r="30" spans="1:28" ht="14.25" customHeight="1">
      <c r="A30" s="417"/>
      <c r="B30" s="448"/>
      <c r="C30" s="449"/>
      <c r="D30" s="450" t="str">
        <f t="shared" si="23"/>
        <v/>
      </c>
      <c r="E30" s="451"/>
      <c r="F30" s="452"/>
      <c r="G30" s="453"/>
      <c r="H30" s="449"/>
      <c r="I30" s="454"/>
      <c r="J30" s="451"/>
      <c r="K30" s="455"/>
      <c r="L30" s="453"/>
      <c r="M30" s="456"/>
      <c r="N30" s="457"/>
      <c r="O30" s="458"/>
      <c r="P30" s="495"/>
      <c r="Q30" s="460"/>
      <c r="R30" s="506"/>
      <c r="S30" s="529" t="str">
        <f t="shared" si="8"/>
        <v/>
      </c>
      <c r="T30" s="530" t="str">
        <f t="shared" si="9"/>
        <v/>
      </c>
      <c r="U30" s="531" t="str">
        <f t="shared" si="10"/>
        <v/>
      </c>
      <c r="V30" s="532" t="str">
        <f t="shared" si="11"/>
        <v/>
      </c>
      <c r="W30" s="533" t="str">
        <f t="shared" si="12"/>
        <v/>
      </c>
      <c r="X30" s="534" t="str">
        <f t="shared" si="13"/>
        <v/>
      </c>
      <c r="Y30" s="521"/>
      <c r="Z30" s="535" t="str">
        <f t="shared" si="15"/>
        <v/>
      </c>
      <c r="AA30" s="528" t="str">
        <f t="shared" si="16"/>
        <v/>
      </c>
      <c r="AB30" s="536" t="str">
        <f t="shared" si="17"/>
        <v/>
      </c>
    </row>
    <row r="31" spans="1:28" ht="15" thickBot="1">
      <c r="A31" s="417"/>
      <c r="B31" s="448"/>
      <c r="C31" s="449"/>
      <c r="D31" s="463" t="str">
        <f t="shared" si="23"/>
        <v/>
      </c>
      <c r="E31" s="464"/>
      <c r="F31" s="452"/>
      <c r="G31" s="453"/>
      <c r="H31" s="462" t="str">
        <f>IFERROR(IF(G31-$Q$2&lt;=0,"",(G31-$Q$2)*86400),"")</f>
        <v/>
      </c>
      <c r="I31" s="478" t="str">
        <f>IF($I$6="Ⅰ",V31,IF($I$6="Ⅱ",W31,IF($I$6="Ⅲ",X31,"")))</f>
        <v/>
      </c>
      <c r="J31" s="464"/>
      <c r="K31" s="480" t="str">
        <f>IFERROR(H31*(1+0.01*J31)-I31*$N$3,"")</f>
        <v/>
      </c>
      <c r="L31" s="466" t="str">
        <f>IFERROR((K31-$K$7)/86400,"")</f>
        <v/>
      </c>
      <c r="M31" s="481" t="str">
        <f>IFERROR((K31-$K$7)/$N$3,"")</f>
        <v/>
      </c>
      <c r="N31" s="482" t="str">
        <f>IFERROR($N$3/(H31/3600),"")</f>
        <v/>
      </c>
      <c r="O31" s="483" t="str">
        <f>IF($O$6="MAX=20",Z31,IF($O$6="MAX=30",AA31,IF($O$6="MAX=40",AB31,"")))</f>
        <v/>
      </c>
      <c r="P31" s="496"/>
      <c r="Q31" s="476"/>
      <c r="R31" s="506"/>
      <c r="S31" s="537" t="str">
        <f t="shared" si="8"/>
        <v/>
      </c>
      <c r="T31" s="538" t="str">
        <f t="shared" si="9"/>
        <v/>
      </c>
      <c r="U31" s="539" t="str">
        <f t="shared" si="10"/>
        <v/>
      </c>
      <c r="V31" s="540" t="str">
        <f t="shared" si="11"/>
        <v/>
      </c>
      <c r="W31" s="541" t="str">
        <f t="shared" si="12"/>
        <v/>
      </c>
      <c r="X31" s="542" t="str">
        <f t="shared" si="13"/>
        <v/>
      </c>
      <c r="Y31" s="521"/>
      <c r="Z31" s="560" t="str">
        <f t="shared" si="15"/>
        <v/>
      </c>
      <c r="AA31" s="561" t="str">
        <f t="shared" si="16"/>
        <v/>
      </c>
      <c r="AB31" s="562" t="str">
        <f t="shared" si="17"/>
        <v/>
      </c>
    </row>
    <row r="32" spans="1:28" ht="15" customHeight="1">
      <c r="A32" s="417"/>
      <c r="B32" s="631" t="s">
        <v>398</v>
      </c>
      <c r="C32" s="632"/>
      <c r="D32" s="633"/>
      <c r="E32" s="501" t="s">
        <v>193</v>
      </c>
      <c r="F32" s="640" t="s">
        <v>395</v>
      </c>
      <c r="G32" s="641"/>
      <c r="H32" s="680" t="s">
        <v>413</v>
      </c>
      <c r="I32" s="632"/>
      <c r="J32" s="632"/>
      <c r="K32" s="632"/>
      <c r="L32" s="632"/>
      <c r="M32" s="632"/>
      <c r="N32" s="632"/>
      <c r="O32" s="632"/>
      <c r="P32" s="632"/>
      <c r="Q32" s="681"/>
      <c r="R32" s="406"/>
      <c r="S32" s="515"/>
      <c r="T32" s="515"/>
      <c r="U32" s="515"/>
      <c r="X32" s="515"/>
      <c r="Y32" s="515"/>
    </row>
    <row r="33" spans="1:25" ht="15" customHeight="1">
      <c r="A33" s="417"/>
      <c r="B33" s="634"/>
      <c r="C33" s="635"/>
      <c r="D33" s="636"/>
      <c r="E33" s="502" t="s">
        <v>194</v>
      </c>
      <c r="F33" s="624" t="s">
        <v>396</v>
      </c>
      <c r="G33" s="625"/>
      <c r="H33" s="682"/>
      <c r="I33" s="635"/>
      <c r="J33" s="635"/>
      <c r="K33" s="635"/>
      <c r="L33" s="635"/>
      <c r="M33" s="635"/>
      <c r="N33" s="635"/>
      <c r="O33" s="635"/>
      <c r="P33" s="635"/>
      <c r="Q33" s="683"/>
      <c r="R33" s="406"/>
      <c r="S33" s="515"/>
      <c r="T33" s="515"/>
      <c r="U33" s="515"/>
      <c r="X33" s="515"/>
      <c r="Y33" s="515"/>
    </row>
    <row r="34" spans="1:25" ht="23.25" customHeight="1">
      <c r="A34" s="417"/>
      <c r="B34" s="637"/>
      <c r="C34" s="638"/>
      <c r="D34" s="639"/>
      <c r="E34" s="502" t="s">
        <v>195</v>
      </c>
      <c r="F34" s="624" t="s">
        <v>277</v>
      </c>
      <c r="G34" s="625"/>
      <c r="H34" s="682"/>
      <c r="I34" s="635"/>
      <c r="J34" s="635"/>
      <c r="K34" s="635"/>
      <c r="L34" s="635"/>
      <c r="M34" s="635"/>
      <c r="N34" s="635"/>
      <c r="O34" s="635"/>
      <c r="P34" s="635"/>
      <c r="Q34" s="683"/>
      <c r="R34" s="406"/>
      <c r="S34" s="515"/>
      <c r="T34" s="515"/>
      <c r="U34" s="515"/>
      <c r="X34" s="515"/>
      <c r="Y34" s="515"/>
    </row>
    <row r="35" spans="1:25" ht="22.5" customHeight="1">
      <c r="A35" s="417"/>
      <c r="B35" s="651" t="s">
        <v>359</v>
      </c>
      <c r="C35" s="652"/>
      <c r="D35" s="653"/>
      <c r="E35" s="662" t="s">
        <v>197</v>
      </c>
      <c r="F35" s="624" t="str">
        <f>参照ﾃﾞｰﾀ!AL9</f>
        <v>飛車角</v>
      </c>
      <c r="G35" s="625"/>
      <c r="H35" s="682"/>
      <c r="I35" s="635"/>
      <c r="J35" s="635"/>
      <c r="K35" s="635"/>
      <c r="L35" s="635"/>
      <c r="M35" s="635"/>
      <c r="N35" s="635"/>
      <c r="O35" s="635"/>
      <c r="P35" s="635"/>
      <c r="Q35" s="683"/>
      <c r="R35" s="406"/>
      <c r="S35" s="515"/>
      <c r="T35" s="515"/>
      <c r="U35" s="515"/>
      <c r="X35" s="515"/>
      <c r="Y35" s="515"/>
    </row>
    <row r="36" spans="1:25" ht="15" customHeight="1">
      <c r="A36" s="417"/>
      <c r="B36" s="654"/>
      <c r="C36" s="655"/>
      <c r="D36" s="656"/>
      <c r="E36" s="663"/>
      <c r="F36" s="624"/>
      <c r="G36" s="625"/>
      <c r="H36" s="682"/>
      <c r="I36" s="635"/>
      <c r="J36" s="635"/>
      <c r="K36" s="635"/>
      <c r="L36" s="635"/>
      <c r="M36" s="635"/>
      <c r="N36" s="635"/>
      <c r="O36" s="635"/>
      <c r="P36" s="635"/>
      <c r="Q36" s="683"/>
      <c r="R36" s="406"/>
      <c r="S36" s="515"/>
      <c r="T36" s="515"/>
      <c r="U36" s="515"/>
      <c r="X36" s="515"/>
      <c r="Y36" s="515"/>
    </row>
    <row r="37" spans="1:25" ht="15" customHeight="1">
      <c r="A37" s="417"/>
      <c r="B37" s="654"/>
      <c r="C37" s="655"/>
      <c r="D37" s="656"/>
      <c r="E37" s="501" t="s">
        <v>196</v>
      </c>
      <c r="F37" s="664">
        <v>43296</v>
      </c>
      <c r="G37" s="641"/>
      <c r="H37" s="682"/>
      <c r="I37" s="635"/>
      <c r="J37" s="635"/>
      <c r="K37" s="635"/>
      <c r="L37" s="635"/>
      <c r="M37" s="635"/>
      <c r="N37" s="635"/>
      <c r="O37" s="635"/>
      <c r="P37" s="635"/>
      <c r="Q37" s="683"/>
      <c r="R37" s="406"/>
      <c r="S37" s="515"/>
      <c r="T37" s="515"/>
      <c r="U37" s="515"/>
      <c r="X37" s="515"/>
      <c r="Y37" s="515"/>
    </row>
    <row r="38" spans="1:25" ht="15" customHeight="1">
      <c r="A38" s="417"/>
      <c r="B38" s="654"/>
      <c r="C38" s="655"/>
      <c r="D38" s="656"/>
      <c r="E38" s="502" t="s">
        <v>210</v>
      </c>
      <c r="F38" s="624" t="s">
        <v>154</v>
      </c>
      <c r="G38" s="625"/>
      <c r="H38" s="682"/>
      <c r="I38" s="635"/>
      <c r="J38" s="635"/>
      <c r="K38" s="635"/>
      <c r="L38" s="635"/>
      <c r="M38" s="635"/>
      <c r="N38" s="635"/>
      <c r="O38" s="635"/>
      <c r="P38" s="635"/>
      <c r="Q38" s="683"/>
      <c r="R38" s="406"/>
      <c r="S38" s="515"/>
      <c r="T38" s="515"/>
      <c r="U38" s="515"/>
      <c r="X38" s="515"/>
      <c r="Y38" s="515"/>
    </row>
    <row r="39" spans="1:25" ht="15" customHeight="1">
      <c r="A39" s="417"/>
      <c r="B39" s="654"/>
      <c r="C39" s="655"/>
      <c r="D39" s="656"/>
      <c r="E39" s="662" t="s">
        <v>197</v>
      </c>
      <c r="F39" s="624" t="str">
        <f>参照ﾃﾞｰﾀ!AL10</f>
        <v>テティス</v>
      </c>
      <c r="G39" s="625"/>
      <c r="H39" s="682"/>
      <c r="I39" s="635"/>
      <c r="J39" s="635"/>
      <c r="K39" s="635"/>
      <c r="L39" s="635"/>
      <c r="M39" s="635"/>
      <c r="N39" s="635"/>
      <c r="O39" s="635"/>
      <c r="P39" s="635"/>
      <c r="Q39" s="683"/>
      <c r="R39" s="406"/>
      <c r="S39" s="515"/>
      <c r="T39" s="515"/>
      <c r="U39" s="515"/>
      <c r="X39" s="515"/>
      <c r="Y39" s="515"/>
    </row>
    <row r="40" spans="1:25" ht="15" customHeight="1">
      <c r="A40" s="417"/>
      <c r="B40" s="654"/>
      <c r="C40" s="655"/>
      <c r="D40" s="656"/>
      <c r="E40" s="662"/>
      <c r="F40" s="624"/>
      <c r="G40" s="625"/>
      <c r="H40" s="682"/>
      <c r="I40" s="635"/>
      <c r="J40" s="635"/>
      <c r="K40" s="635"/>
      <c r="L40" s="635"/>
      <c r="M40" s="635"/>
      <c r="N40" s="635"/>
      <c r="O40" s="635"/>
      <c r="P40" s="635"/>
      <c r="Q40" s="683"/>
      <c r="R40" s="406"/>
      <c r="S40" s="515"/>
      <c r="T40" s="515"/>
      <c r="U40" s="515"/>
      <c r="X40" s="515"/>
      <c r="Y40" s="515"/>
    </row>
    <row r="41" spans="1:25" ht="11.25" customHeight="1" thickBot="1">
      <c r="A41" s="417"/>
      <c r="B41" s="657"/>
      <c r="C41" s="658"/>
      <c r="D41" s="659"/>
      <c r="E41" s="503"/>
      <c r="F41" s="660"/>
      <c r="G41" s="661"/>
      <c r="H41" s="684"/>
      <c r="I41" s="685"/>
      <c r="J41" s="685"/>
      <c r="K41" s="685"/>
      <c r="L41" s="685"/>
      <c r="M41" s="685"/>
      <c r="N41" s="685"/>
      <c r="O41" s="685"/>
      <c r="P41" s="685"/>
      <c r="Q41" s="686"/>
      <c r="R41" s="406"/>
      <c r="S41" s="515"/>
      <c r="T41" s="515"/>
      <c r="U41" s="515"/>
      <c r="V41" s="515"/>
      <c r="W41" s="515"/>
      <c r="X41" s="515"/>
      <c r="Y41" s="515"/>
    </row>
    <row r="42" spans="1:25">
      <c r="A42" s="417"/>
      <c r="B42" s="417"/>
      <c r="C42" s="417"/>
      <c r="D42" s="417"/>
      <c r="E42" s="417"/>
      <c r="F42" s="417"/>
      <c r="G42" s="417"/>
      <c r="H42" s="417"/>
      <c r="I42" s="417"/>
      <c r="J42" s="417"/>
      <c r="K42" s="417"/>
      <c r="L42" s="417"/>
      <c r="M42" s="417"/>
      <c r="N42" s="417"/>
      <c r="O42" s="417"/>
      <c r="P42" s="417"/>
      <c r="Q42" s="417"/>
      <c r="R42" s="417"/>
    </row>
  </sheetData>
  <sheetProtection algorithmName="SHA-512" hashValue="Sj5kcnC1G8RexbSqBh7+fxff8rV5EKltMnwi77Tefue2cLUCsMMgNNb4uAq4ftCr0i9Y/qssNEynRGtohEbCnQ==" saltValue="OiYcmF9C2708BmnOsjAKLw==" spinCount="100000" sheet="1" objects="1" scenarios="1"/>
  <sortState ref="C7:K22">
    <sortCondition ref="K7:K22"/>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9"/>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9"/>
  <sheetViews>
    <sheetView view="pageBreakPreview" zoomScaleNormal="100" zoomScaleSheetLayoutView="100" workbookViewId="0">
      <selection activeCell="G22" sqref="G22"/>
    </sheetView>
  </sheetViews>
  <sheetFormatPr defaultRowHeight="13.5"/>
  <cols>
    <col min="1" max="1" width="3" customWidth="1"/>
    <col min="2" max="2" width="4.25" customWidth="1"/>
    <col min="3" max="3" width="7.25" customWidth="1"/>
    <col min="4" max="4" width="16.25" customWidth="1"/>
    <col min="5" max="10" width="7.875" customWidth="1"/>
    <col min="11" max="11" width="7.5" customWidth="1"/>
    <col min="12" max="13" width="3.125" customWidth="1"/>
    <col min="14" max="14" width="7.75" customWidth="1"/>
    <col min="15" max="15" width="12.625" customWidth="1"/>
    <col min="16" max="16" width="6.625" customWidth="1"/>
    <col min="17" max="17" width="7.375" customWidth="1"/>
    <col min="18" max="18" width="15.5" customWidth="1"/>
    <col min="21" max="21" width="16.375" customWidth="1"/>
    <col min="24" max="24" width="3" customWidth="1"/>
    <col min="25" max="25" width="4.25" customWidth="1"/>
    <col min="26" max="26" width="7.25" customWidth="1"/>
    <col min="27" max="27" width="16.25" customWidth="1"/>
    <col min="28" max="33" width="7.875" customWidth="1"/>
    <col min="34" max="34" width="7.5" customWidth="1"/>
    <col min="35" max="36" width="3.125" customWidth="1"/>
    <col min="37" max="37" width="7.75" customWidth="1"/>
  </cols>
  <sheetData>
    <row r="1" spans="2:37" s="6" customFormat="1" ht="19.5" customHeight="1">
      <c r="B1" s="695" t="s">
        <v>317</v>
      </c>
      <c r="C1" s="695"/>
      <c r="D1" s="695"/>
      <c r="E1" s="695"/>
      <c r="F1" s="695"/>
      <c r="G1" s="695"/>
      <c r="H1" s="695"/>
      <c r="I1" s="695"/>
      <c r="J1" s="695"/>
      <c r="K1" s="695"/>
      <c r="L1" s="695"/>
      <c r="M1" s="695"/>
      <c r="N1" s="228"/>
      <c r="O1" s="153"/>
      <c r="Y1" s="695" t="s">
        <v>252</v>
      </c>
      <c r="Z1" s="695"/>
      <c r="AA1" s="695"/>
      <c r="AB1" s="695"/>
      <c r="AC1" s="695"/>
      <c r="AD1" s="695"/>
      <c r="AE1" s="695"/>
      <c r="AF1" s="695"/>
      <c r="AG1" s="695"/>
      <c r="AH1" s="695"/>
      <c r="AI1" s="695"/>
      <c r="AJ1" s="695"/>
      <c r="AK1" s="228"/>
    </row>
    <row r="2" spans="2:37" s="155" customFormat="1" ht="23.25" customHeight="1">
      <c r="B2" s="694" t="s">
        <v>216</v>
      </c>
      <c r="C2" s="694"/>
      <c r="D2" s="694"/>
      <c r="E2" s="694"/>
      <c r="F2" s="694"/>
      <c r="G2" s="694"/>
      <c r="H2" s="694"/>
      <c r="I2" s="694"/>
      <c r="J2" s="694"/>
      <c r="K2" s="694"/>
      <c r="L2" s="694"/>
      <c r="M2" s="694"/>
      <c r="N2" s="229"/>
      <c r="O2" s="154"/>
      <c r="P2" s="694" t="s">
        <v>278</v>
      </c>
      <c r="Q2" s="694"/>
      <c r="R2" s="694"/>
      <c r="S2" s="694"/>
      <c r="T2" s="694"/>
      <c r="U2" s="694"/>
      <c r="V2" s="154"/>
      <c r="W2" s="154"/>
      <c r="Y2" s="694" t="s">
        <v>216</v>
      </c>
      <c r="Z2" s="694"/>
      <c r="AA2" s="694"/>
      <c r="AB2" s="694"/>
      <c r="AC2" s="694"/>
      <c r="AD2" s="694"/>
      <c r="AE2" s="694"/>
      <c r="AF2" s="694"/>
      <c r="AG2" s="694"/>
      <c r="AH2" s="694"/>
      <c r="AI2" s="694"/>
      <c r="AJ2" s="694"/>
      <c r="AK2" s="229"/>
    </row>
    <row r="3" spans="2:37" s="6" customFormat="1" ht="21" customHeight="1" thickBot="1">
      <c r="C3" s="5"/>
      <c r="J3" s="689" t="s">
        <v>399</v>
      </c>
      <c r="K3" s="689"/>
      <c r="L3" s="689"/>
      <c r="M3" s="689"/>
      <c r="N3" s="230"/>
      <c r="O3" s="156"/>
      <c r="P3" s="226"/>
      <c r="Z3" s="5"/>
      <c r="AG3" s="689" t="s">
        <v>251</v>
      </c>
      <c r="AH3" s="689"/>
      <c r="AI3" s="689"/>
      <c r="AJ3" s="689"/>
      <c r="AK3" s="230"/>
    </row>
    <row r="4" spans="2:37" s="6" customFormat="1" ht="13.5" customHeight="1">
      <c r="B4" s="696" t="s">
        <v>3</v>
      </c>
      <c r="C4" s="698" t="s">
        <v>95</v>
      </c>
      <c r="D4" s="700" t="s">
        <v>96</v>
      </c>
      <c r="E4" s="258" t="s">
        <v>236</v>
      </c>
      <c r="F4" s="258" t="s">
        <v>237</v>
      </c>
      <c r="G4" s="258" t="s">
        <v>238</v>
      </c>
      <c r="H4" s="258" t="s">
        <v>239</v>
      </c>
      <c r="I4" s="258" t="s">
        <v>240</v>
      </c>
      <c r="J4" s="258" t="s">
        <v>241</v>
      </c>
      <c r="K4" s="702" t="s">
        <v>97</v>
      </c>
      <c r="L4" s="704" t="s">
        <v>98</v>
      </c>
      <c r="M4" s="706" t="s">
        <v>99</v>
      </c>
      <c r="N4" s="388" t="s">
        <v>223</v>
      </c>
      <c r="O4" s="156"/>
      <c r="P4" s="217"/>
      <c r="Q4" s="283" t="s">
        <v>249</v>
      </c>
      <c r="R4" s="217"/>
      <c r="S4" s="217"/>
      <c r="Y4" s="711" t="s">
        <v>3</v>
      </c>
      <c r="Z4" s="714" t="s">
        <v>95</v>
      </c>
      <c r="AA4" s="717" t="s">
        <v>96</v>
      </c>
      <c r="AB4" s="258" t="s">
        <v>217</v>
      </c>
      <c r="AC4" s="258" t="s">
        <v>218</v>
      </c>
      <c r="AD4" s="258" t="s">
        <v>219</v>
      </c>
      <c r="AE4" s="258" t="s">
        <v>220</v>
      </c>
      <c r="AF4" s="258" t="s">
        <v>221</v>
      </c>
      <c r="AG4" s="258" t="s">
        <v>222</v>
      </c>
      <c r="AH4" s="720" t="s">
        <v>97</v>
      </c>
      <c r="AI4" s="723" t="s">
        <v>231</v>
      </c>
      <c r="AJ4" s="726" t="s">
        <v>232</v>
      </c>
      <c r="AK4" s="260" t="s">
        <v>176</v>
      </c>
    </row>
    <row r="5" spans="2:37" s="6" customFormat="1" ht="13.5" customHeight="1">
      <c r="B5" s="697"/>
      <c r="C5" s="699"/>
      <c r="D5" s="701"/>
      <c r="E5" s="157">
        <v>43121</v>
      </c>
      <c r="F5" s="157">
        <v>43149</v>
      </c>
      <c r="G5" s="157">
        <v>43177</v>
      </c>
      <c r="H5" s="157">
        <v>43205</v>
      </c>
      <c r="I5" s="157">
        <v>43240</v>
      </c>
      <c r="J5" s="157">
        <v>43268</v>
      </c>
      <c r="K5" s="703"/>
      <c r="L5" s="705"/>
      <c r="M5" s="707"/>
      <c r="N5" s="386">
        <f>参照ﾃﾞｰﾀ!$T$12</f>
        <v>43710</v>
      </c>
      <c r="O5" s="156"/>
      <c r="P5" s="217"/>
      <c r="Q5" s="217"/>
      <c r="R5" s="217"/>
      <c r="S5" s="217" t="s">
        <v>172</v>
      </c>
      <c r="T5" s="6" t="s">
        <v>173</v>
      </c>
      <c r="Y5" s="712"/>
      <c r="Z5" s="715"/>
      <c r="AA5" s="718"/>
      <c r="AB5" s="157">
        <v>42750</v>
      </c>
      <c r="AC5" s="157">
        <v>42787</v>
      </c>
      <c r="AD5" s="157">
        <v>42813</v>
      </c>
      <c r="AE5" s="157">
        <v>42841</v>
      </c>
      <c r="AF5" s="157">
        <v>42876</v>
      </c>
      <c r="AG5" s="157">
        <v>42904</v>
      </c>
      <c r="AH5" s="721"/>
      <c r="AI5" s="724"/>
      <c r="AJ5" s="727"/>
      <c r="AK5" s="261">
        <v>42617</v>
      </c>
    </row>
    <row r="6" spans="2:37" s="159" customFormat="1" ht="28.5">
      <c r="B6" s="697"/>
      <c r="C6" s="699"/>
      <c r="D6" s="701"/>
      <c r="E6" s="335" t="s">
        <v>283</v>
      </c>
      <c r="F6" s="335" t="s">
        <v>80</v>
      </c>
      <c r="G6" s="335" t="s">
        <v>280</v>
      </c>
      <c r="H6" s="335" t="s">
        <v>80</v>
      </c>
      <c r="I6" s="335" t="s">
        <v>48</v>
      </c>
      <c r="J6" s="335" t="s">
        <v>80</v>
      </c>
      <c r="K6" s="703"/>
      <c r="L6" s="705"/>
      <c r="M6" s="707"/>
      <c r="N6" s="387" t="s">
        <v>153</v>
      </c>
      <c r="O6" s="158"/>
      <c r="P6" s="218" t="s">
        <v>3</v>
      </c>
      <c r="Q6" s="219" t="s">
        <v>95</v>
      </c>
      <c r="R6" s="220" t="s">
        <v>96</v>
      </c>
      <c r="S6" s="220" t="s">
        <v>97</v>
      </c>
      <c r="T6" s="220" t="s">
        <v>174</v>
      </c>
      <c r="U6" s="220" t="s">
        <v>175</v>
      </c>
      <c r="Y6" s="713"/>
      <c r="Z6" s="716"/>
      <c r="AA6" s="719"/>
      <c r="AB6" s="335" t="s">
        <v>234</v>
      </c>
      <c r="AC6" s="335" t="s">
        <v>80</v>
      </c>
      <c r="AD6" s="335" t="s">
        <v>80</v>
      </c>
      <c r="AE6" s="335" t="s">
        <v>80</v>
      </c>
      <c r="AF6" s="335" t="s">
        <v>48</v>
      </c>
      <c r="AG6" s="335" t="s">
        <v>80</v>
      </c>
      <c r="AH6" s="722"/>
      <c r="AI6" s="725"/>
      <c r="AJ6" s="728"/>
      <c r="AK6" s="238" t="s">
        <v>153</v>
      </c>
    </row>
    <row r="7" spans="2:37" s="6" customFormat="1" ht="14.25">
      <c r="B7" s="239" t="s">
        <v>128</v>
      </c>
      <c r="C7" s="45">
        <v>5755</v>
      </c>
      <c r="D7" s="46" t="str">
        <f t="shared" ref="D7:D27" si="0">IF(ISBLANK(C7),"",VLOOKUP(C7,各艇データ,2,FALSE))</f>
        <v>ランカ</v>
      </c>
      <c r="E7" s="162">
        <v>14.1</v>
      </c>
      <c r="F7" s="162">
        <v>1</v>
      </c>
      <c r="G7" s="556">
        <v>30</v>
      </c>
      <c r="H7" s="162"/>
      <c r="I7" s="304"/>
      <c r="J7" s="162">
        <v>16.5</v>
      </c>
      <c r="K7" s="163">
        <f t="shared" ref="K7:K27" si="1">SUM(E7:J7)</f>
        <v>61.6</v>
      </c>
      <c r="L7" s="164" t="s">
        <v>411</v>
      </c>
      <c r="M7" s="164" t="s">
        <v>410</v>
      </c>
      <c r="N7" s="240"/>
      <c r="O7" s="235"/>
      <c r="P7" s="160" t="s">
        <v>100</v>
      </c>
      <c r="Q7" s="45"/>
      <c r="R7" s="46" t="str">
        <f t="shared" ref="R7:R34" si="2">IF(ISBLANK(Q7),"",VLOOKUP(Q7,各艇データ,2,FALSE))</f>
        <v/>
      </c>
      <c r="S7" s="221"/>
      <c r="T7" s="221"/>
      <c r="U7" s="221">
        <f t="shared" ref="U7:U34" si="3">SUM(S7:T7)</f>
        <v>0</v>
      </c>
      <c r="Y7" s="239" t="s">
        <v>128</v>
      </c>
      <c r="Z7" s="45"/>
      <c r="AA7" s="46" t="str">
        <f t="shared" ref="AA7:AA34" si="4">IF(ISBLANK(Z7),"",VLOOKUP(Z7,各艇データ,2,FALSE))</f>
        <v/>
      </c>
      <c r="AB7" s="162"/>
      <c r="AC7" s="162"/>
      <c r="AD7" s="349"/>
      <c r="AE7" s="349"/>
      <c r="AF7" s="349"/>
      <c r="AG7" s="162"/>
      <c r="AH7" s="163">
        <f t="shared" ref="AH7:AH34" si="5">SUM(AB7:AG7)</f>
        <v>0</v>
      </c>
      <c r="AI7" s="164" t="s">
        <v>271</v>
      </c>
      <c r="AJ7" s="164" t="s">
        <v>271</v>
      </c>
      <c r="AK7" s="240"/>
    </row>
    <row r="8" spans="2:37" s="6" customFormat="1" ht="14.25">
      <c r="B8" s="241" t="s">
        <v>101</v>
      </c>
      <c r="C8" s="13">
        <v>312</v>
      </c>
      <c r="D8" s="54" t="str">
        <f t="shared" si="0"/>
        <v>はやとり</v>
      </c>
      <c r="E8" s="167">
        <v>20</v>
      </c>
      <c r="F8" s="167">
        <v>1</v>
      </c>
      <c r="G8" s="574">
        <v>28</v>
      </c>
      <c r="H8" s="282"/>
      <c r="I8" s="282"/>
      <c r="J8" s="167">
        <v>11.8</v>
      </c>
      <c r="K8" s="169">
        <f t="shared" si="1"/>
        <v>60.8</v>
      </c>
      <c r="L8" s="170" t="s">
        <v>412</v>
      </c>
      <c r="M8" s="170" t="s">
        <v>410</v>
      </c>
      <c r="N8" s="242"/>
      <c r="O8" s="236"/>
      <c r="P8" s="166" t="s">
        <v>101</v>
      </c>
      <c r="Q8" s="13"/>
      <c r="R8" s="54" t="str">
        <f t="shared" si="2"/>
        <v/>
      </c>
      <c r="S8" s="221"/>
      <c r="T8" s="221"/>
      <c r="U8" s="221">
        <f t="shared" si="3"/>
        <v>0</v>
      </c>
      <c r="Y8" s="241" t="s">
        <v>101</v>
      </c>
      <c r="Z8" s="13"/>
      <c r="AA8" s="54" t="str">
        <f t="shared" si="4"/>
        <v/>
      </c>
      <c r="AB8" s="167"/>
      <c r="AC8" s="167"/>
      <c r="AD8" s="167"/>
      <c r="AE8" s="181"/>
      <c r="AF8" s="167"/>
      <c r="AG8" s="167"/>
      <c r="AH8" s="169">
        <f t="shared" si="5"/>
        <v>0</v>
      </c>
      <c r="AI8" s="170" t="s">
        <v>271</v>
      </c>
      <c r="AJ8" s="170" t="s">
        <v>271</v>
      </c>
      <c r="AK8" s="242"/>
    </row>
    <row r="9" spans="2:37" s="6" customFormat="1" ht="14.25">
      <c r="B9" s="241" t="s">
        <v>102</v>
      </c>
      <c r="C9" s="13">
        <v>150</v>
      </c>
      <c r="D9" s="54" t="str">
        <f t="shared" si="0"/>
        <v>SHARK X</v>
      </c>
      <c r="E9" s="167">
        <v>15.3</v>
      </c>
      <c r="F9" s="167">
        <v>1</v>
      </c>
      <c r="G9" s="554">
        <v>24</v>
      </c>
      <c r="H9" s="167"/>
      <c r="I9" s="167"/>
      <c r="J9" s="167">
        <v>18.8</v>
      </c>
      <c r="K9" s="169">
        <f t="shared" si="1"/>
        <v>59.099999999999994</v>
      </c>
      <c r="L9" s="170" t="s">
        <v>412</v>
      </c>
      <c r="M9" s="170" t="s">
        <v>410</v>
      </c>
      <c r="N9" s="242"/>
      <c r="O9" s="235"/>
      <c r="P9" s="166" t="s">
        <v>102</v>
      </c>
      <c r="Q9" s="13"/>
      <c r="R9" s="54" t="str">
        <f t="shared" si="2"/>
        <v/>
      </c>
      <c r="S9" s="221"/>
      <c r="T9" s="221"/>
      <c r="U9" s="221">
        <f t="shared" si="3"/>
        <v>0</v>
      </c>
      <c r="Y9" s="241" t="s">
        <v>102</v>
      </c>
      <c r="Z9" s="13"/>
      <c r="AA9" s="54" t="str">
        <f t="shared" si="4"/>
        <v/>
      </c>
      <c r="AB9" s="282"/>
      <c r="AC9" s="167"/>
      <c r="AD9" s="348"/>
      <c r="AE9" s="169"/>
      <c r="AF9" s="282"/>
      <c r="AG9" s="167"/>
      <c r="AH9" s="169">
        <f t="shared" si="5"/>
        <v>0</v>
      </c>
      <c r="AI9" s="170" t="s">
        <v>271</v>
      </c>
      <c r="AJ9" s="170" t="s">
        <v>271</v>
      </c>
      <c r="AK9" s="242"/>
    </row>
    <row r="10" spans="2:37" s="6" customFormat="1" ht="14.25">
      <c r="B10" s="241" t="s">
        <v>103</v>
      </c>
      <c r="C10" s="13">
        <v>5752</v>
      </c>
      <c r="D10" s="54" t="str">
        <f t="shared" si="0"/>
        <v>アルファ</v>
      </c>
      <c r="E10" s="404">
        <v>18.8</v>
      </c>
      <c r="F10" s="167">
        <v>1</v>
      </c>
      <c r="G10" s="553">
        <v>22</v>
      </c>
      <c r="H10" s="169"/>
      <c r="I10" s="282"/>
      <c r="J10" s="167">
        <v>9.4</v>
      </c>
      <c r="K10" s="169">
        <f t="shared" si="1"/>
        <v>51.199999999999996</v>
      </c>
      <c r="L10" s="170" t="s">
        <v>412</v>
      </c>
      <c r="M10" s="170" t="s">
        <v>410</v>
      </c>
      <c r="N10" s="242"/>
      <c r="O10" s="235"/>
      <c r="P10" s="166" t="s">
        <v>103</v>
      </c>
      <c r="Q10" s="13"/>
      <c r="R10" s="54" t="str">
        <f t="shared" si="2"/>
        <v/>
      </c>
      <c r="S10" s="221"/>
      <c r="T10" s="221"/>
      <c r="U10" s="221">
        <f t="shared" si="3"/>
        <v>0</v>
      </c>
      <c r="Y10" s="241" t="s">
        <v>103</v>
      </c>
      <c r="Z10" s="13"/>
      <c r="AA10" s="54" t="str">
        <f t="shared" si="4"/>
        <v/>
      </c>
      <c r="AB10" s="167"/>
      <c r="AC10" s="167"/>
      <c r="AD10" s="167"/>
      <c r="AE10" s="167"/>
      <c r="AF10" s="167"/>
      <c r="AG10" s="167"/>
      <c r="AH10" s="169">
        <f t="shared" si="5"/>
        <v>0</v>
      </c>
      <c r="AI10" s="170"/>
      <c r="AJ10" s="170" t="s">
        <v>271</v>
      </c>
      <c r="AK10" s="242"/>
    </row>
    <row r="11" spans="2:37" s="6" customFormat="1" ht="14.25">
      <c r="B11" s="243" t="s">
        <v>129</v>
      </c>
      <c r="C11" s="15">
        <v>1611</v>
      </c>
      <c r="D11" s="227" t="str">
        <f t="shared" si="0"/>
        <v>ﾈﾌﾟﾁｭｰﾝXⅡ</v>
      </c>
      <c r="E11" s="174">
        <v>17.600000000000001</v>
      </c>
      <c r="F11" s="174">
        <v>1</v>
      </c>
      <c r="G11" s="555">
        <v>14</v>
      </c>
      <c r="H11" s="311"/>
      <c r="I11" s="174"/>
      <c r="J11" s="174">
        <v>14.1</v>
      </c>
      <c r="K11" s="175">
        <f t="shared" si="1"/>
        <v>46.7</v>
      </c>
      <c r="L11" s="176" t="s">
        <v>411</v>
      </c>
      <c r="M11" s="176" t="s">
        <v>410</v>
      </c>
      <c r="N11" s="244"/>
      <c r="O11" s="235"/>
      <c r="P11" s="172" t="s">
        <v>104</v>
      </c>
      <c r="Q11" s="15"/>
      <c r="R11" s="227" t="str">
        <f t="shared" si="2"/>
        <v/>
      </c>
      <c r="S11" s="222"/>
      <c r="T11" s="222"/>
      <c r="U11" s="222">
        <f t="shared" si="3"/>
        <v>0</v>
      </c>
      <c r="Y11" s="243" t="s">
        <v>129</v>
      </c>
      <c r="Z11" s="15"/>
      <c r="AA11" s="227" t="str">
        <f t="shared" si="4"/>
        <v/>
      </c>
      <c r="AB11" s="303"/>
      <c r="AC11" s="174"/>
      <c r="AD11" s="311"/>
      <c r="AE11" s="174"/>
      <c r="AF11" s="174"/>
      <c r="AG11" s="174"/>
      <c r="AH11" s="175">
        <f t="shared" si="5"/>
        <v>0</v>
      </c>
      <c r="AI11" s="176" t="s">
        <v>271</v>
      </c>
      <c r="AJ11" s="176" t="s">
        <v>271</v>
      </c>
      <c r="AK11" s="244"/>
    </row>
    <row r="12" spans="2:37" s="6" customFormat="1" ht="14.25">
      <c r="B12" s="239" t="s">
        <v>105</v>
      </c>
      <c r="C12" s="45">
        <v>4400</v>
      </c>
      <c r="D12" s="46" t="str">
        <f t="shared" si="0"/>
        <v>アイデアル</v>
      </c>
      <c r="E12" s="162">
        <v>8.1999999999999993</v>
      </c>
      <c r="F12" s="162">
        <v>1</v>
      </c>
      <c r="G12" s="556">
        <v>20</v>
      </c>
      <c r="H12" s="162"/>
      <c r="I12" s="162"/>
      <c r="J12" s="162">
        <v>10.6</v>
      </c>
      <c r="K12" s="179">
        <f t="shared" si="1"/>
        <v>39.799999999999997</v>
      </c>
      <c r="L12" s="164" t="s">
        <v>411</v>
      </c>
      <c r="M12" s="180" t="s">
        <v>410</v>
      </c>
      <c r="N12" s="245"/>
      <c r="O12" s="235"/>
      <c r="P12" s="160" t="s">
        <v>105</v>
      </c>
      <c r="Q12" s="45"/>
      <c r="R12" s="46" t="str">
        <f t="shared" si="2"/>
        <v/>
      </c>
      <c r="S12" s="223"/>
      <c r="T12" s="223"/>
      <c r="U12" s="223">
        <f t="shared" si="3"/>
        <v>0</v>
      </c>
      <c r="Y12" s="239" t="s">
        <v>105</v>
      </c>
      <c r="Z12" s="45"/>
      <c r="AA12" s="46" t="str">
        <f t="shared" si="4"/>
        <v/>
      </c>
      <c r="AB12" s="162"/>
      <c r="AC12" s="162"/>
      <c r="AD12" s="314"/>
      <c r="AE12" s="162"/>
      <c r="AF12" s="162"/>
      <c r="AG12" s="162"/>
      <c r="AH12" s="179">
        <f t="shared" si="5"/>
        <v>0</v>
      </c>
      <c r="AI12" s="180" t="s">
        <v>271</v>
      </c>
      <c r="AJ12" s="180" t="s">
        <v>271</v>
      </c>
      <c r="AK12" s="245"/>
    </row>
    <row r="13" spans="2:37" s="6" customFormat="1" ht="14.25">
      <c r="B13" s="241" t="s">
        <v>106</v>
      </c>
      <c r="C13" s="13">
        <v>2212</v>
      </c>
      <c r="D13" s="54" t="str">
        <f t="shared" si="0"/>
        <v>衣笠</v>
      </c>
      <c r="E13" s="168">
        <v>16.5</v>
      </c>
      <c r="F13" s="167">
        <v>1</v>
      </c>
      <c r="G13" s="575">
        <v>1</v>
      </c>
      <c r="H13" s="167"/>
      <c r="I13" s="167"/>
      <c r="J13" s="167">
        <v>15.3</v>
      </c>
      <c r="K13" s="169">
        <f t="shared" si="1"/>
        <v>33.799999999999997</v>
      </c>
      <c r="L13" s="170" t="s">
        <v>412</v>
      </c>
      <c r="M13" s="232" t="s">
        <v>410</v>
      </c>
      <c r="N13" s="242"/>
      <c r="O13" s="235"/>
      <c r="P13" s="166" t="s">
        <v>106</v>
      </c>
      <c r="Q13" s="13"/>
      <c r="R13" s="54" t="str">
        <f t="shared" si="2"/>
        <v/>
      </c>
      <c r="S13" s="221"/>
      <c r="T13" s="221"/>
      <c r="U13" s="221">
        <f t="shared" si="3"/>
        <v>0</v>
      </c>
      <c r="Y13" s="241" t="s">
        <v>106</v>
      </c>
      <c r="Z13" s="13"/>
      <c r="AA13" s="54" t="str">
        <f t="shared" si="4"/>
        <v/>
      </c>
      <c r="AB13" s="167"/>
      <c r="AC13" s="167"/>
      <c r="AD13" s="181"/>
      <c r="AE13" s="167"/>
      <c r="AF13" s="171"/>
      <c r="AG13" s="167"/>
      <c r="AH13" s="169">
        <f t="shared" si="5"/>
        <v>0</v>
      </c>
      <c r="AI13" s="170" t="s">
        <v>271</v>
      </c>
      <c r="AJ13" s="232" t="s">
        <v>271</v>
      </c>
      <c r="AK13" s="242"/>
    </row>
    <row r="14" spans="2:37" s="6" customFormat="1" ht="14.25">
      <c r="B14" s="241" t="s">
        <v>107</v>
      </c>
      <c r="C14" s="13">
        <v>1985</v>
      </c>
      <c r="D14" s="54" t="str">
        <f t="shared" si="0"/>
        <v>波勝</v>
      </c>
      <c r="E14" s="167">
        <v>3.5</v>
      </c>
      <c r="F14" s="181"/>
      <c r="G14" s="552">
        <v>26</v>
      </c>
      <c r="H14" s="167"/>
      <c r="I14" s="167"/>
      <c r="J14" s="167">
        <v>2.4</v>
      </c>
      <c r="K14" s="169">
        <f t="shared" si="1"/>
        <v>31.9</v>
      </c>
      <c r="L14" s="170"/>
      <c r="M14" s="232" t="s">
        <v>410</v>
      </c>
      <c r="N14" s="242"/>
      <c r="O14" s="235"/>
      <c r="P14" s="166" t="s">
        <v>107</v>
      </c>
      <c r="Q14" s="13"/>
      <c r="R14" s="54" t="str">
        <f t="shared" si="2"/>
        <v/>
      </c>
      <c r="S14" s="221"/>
      <c r="T14" s="221"/>
      <c r="U14" s="221">
        <f t="shared" si="3"/>
        <v>0</v>
      </c>
      <c r="Y14" s="241" t="s">
        <v>107</v>
      </c>
      <c r="Z14" s="13"/>
      <c r="AA14" s="54" t="str">
        <f t="shared" si="4"/>
        <v/>
      </c>
      <c r="AB14" s="167"/>
      <c r="AC14" s="167"/>
      <c r="AD14" s="181"/>
      <c r="AE14" s="167"/>
      <c r="AF14" s="167"/>
      <c r="AG14" s="167"/>
      <c r="AH14" s="169">
        <f t="shared" si="5"/>
        <v>0</v>
      </c>
      <c r="AI14" s="180" t="s">
        <v>271</v>
      </c>
      <c r="AJ14" s="232" t="s">
        <v>271</v>
      </c>
      <c r="AK14" s="242"/>
    </row>
    <row r="15" spans="2:37" s="6" customFormat="1" ht="14.25">
      <c r="B15" s="241" t="s">
        <v>108</v>
      </c>
      <c r="C15" s="13">
        <v>321</v>
      </c>
      <c r="D15" s="54" t="str">
        <f t="shared" si="0"/>
        <v>かまくら</v>
      </c>
      <c r="E15" s="404">
        <v>12.9</v>
      </c>
      <c r="F15" s="168">
        <v>1</v>
      </c>
      <c r="G15" s="552">
        <v>10</v>
      </c>
      <c r="H15" s="167"/>
      <c r="I15" s="167"/>
      <c r="J15" s="167">
        <v>7.1</v>
      </c>
      <c r="K15" s="169">
        <f t="shared" si="1"/>
        <v>31</v>
      </c>
      <c r="L15" s="170" t="s">
        <v>412</v>
      </c>
      <c r="M15" s="232" t="s">
        <v>410</v>
      </c>
      <c r="N15" s="242"/>
      <c r="O15" s="236"/>
      <c r="P15" s="166" t="s">
        <v>108</v>
      </c>
      <c r="Q15" s="13"/>
      <c r="R15" s="54" t="str">
        <f t="shared" si="2"/>
        <v/>
      </c>
      <c r="S15" s="221"/>
      <c r="T15" s="221"/>
      <c r="U15" s="221">
        <f t="shared" si="3"/>
        <v>0</v>
      </c>
      <c r="Y15" s="241" t="s">
        <v>108</v>
      </c>
      <c r="Z15" s="13"/>
      <c r="AA15" s="54" t="str">
        <f t="shared" si="4"/>
        <v/>
      </c>
      <c r="AB15" s="167"/>
      <c r="AC15" s="167"/>
      <c r="AD15" s="167"/>
      <c r="AE15" s="171"/>
      <c r="AF15" s="167"/>
      <c r="AG15" s="167"/>
      <c r="AH15" s="169">
        <f t="shared" si="5"/>
        <v>0</v>
      </c>
      <c r="AI15" s="170"/>
      <c r="AJ15" s="232" t="s">
        <v>271</v>
      </c>
      <c r="AK15" s="242"/>
    </row>
    <row r="16" spans="2:37" s="6" customFormat="1" ht="14.25">
      <c r="B16" s="243" t="s">
        <v>109</v>
      </c>
      <c r="C16" s="10">
        <v>346</v>
      </c>
      <c r="D16" s="59" t="str">
        <f t="shared" si="0"/>
        <v>飛車角</v>
      </c>
      <c r="E16" s="174">
        <v>5.9</v>
      </c>
      <c r="F16" s="311">
        <v>1</v>
      </c>
      <c r="G16" s="558">
        <v>18</v>
      </c>
      <c r="H16" s="174"/>
      <c r="I16" s="174"/>
      <c r="J16" s="305">
        <v>3.5</v>
      </c>
      <c r="K16" s="175">
        <f t="shared" si="1"/>
        <v>28.4</v>
      </c>
      <c r="L16" s="176" t="s">
        <v>411</v>
      </c>
      <c r="M16" s="233" t="s">
        <v>410</v>
      </c>
      <c r="N16" s="244"/>
      <c r="O16" s="235" t="s">
        <v>170</v>
      </c>
      <c r="P16" s="172" t="s">
        <v>109</v>
      </c>
      <c r="Q16" s="15"/>
      <c r="R16" s="59" t="str">
        <f t="shared" si="2"/>
        <v/>
      </c>
      <c r="S16" s="222"/>
      <c r="T16" s="222"/>
      <c r="U16" s="222">
        <f t="shared" si="3"/>
        <v>0</v>
      </c>
      <c r="Y16" s="243" t="s">
        <v>109</v>
      </c>
      <c r="Z16" s="15"/>
      <c r="AA16" s="59" t="str">
        <f t="shared" si="4"/>
        <v/>
      </c>
      <c r="AB16" s="174"/>
      <c r="AC16" s="174"/>
      <c r="AD16" s="174"/>
      <c r="AE16" s="174"/>
      <c r="AF16" s="174"/>
      <c r="AG16" s="174"/>
      <c r="AH16" s="175">
        <f t="shared" si="5"/>
        <v>0</v>
      </c>
      <c r="AI16" s="176"/>
      <c r="AJ16" s="233" t="s">
        <v>271</v>
      </c>
      <c r="AK16" s="244"/>
    </row>
    <row r="17" spans="2:37" s="6" customFormat="1" ht="14.25">
      <c r="B17" s="239" t="s">
        <v>130</v>
      </c>
      <c r="C17" s="45">
        <v>380</v>
      </c>
      <c r="D17" s="136" t="str">
        <f t="shared" si="0"/>
        <v>テティス</v>
      </c>
      <c r="E17" s="162">
        <v>9.4</v>
      </c>
      <c r="F17" s="314"/>
      <c r="G17" s="557"/>
      <c r="H17" s="162"/>
      <c r="I17" s="162"/>
      <c r="J17" s="162">
        <v>17.600000000000001</v>
      </c>
      <c r="K17" s="179">
        <f t="shared" si="1"/>
        <v>27</v>
      </c>
      <c r="L17" s="180"/>
      <c r="M17" s="234" t="s">
        <v>410</v>
      </c>
      <c r="N17" s="245"/>
      <c r="O17" s="236"/>
      <c r="P17" s="160" t="s">
        <v>110</v>
      </c>
      <c r="Q17" s="45"/>
      <c r="R17" s="136" t="str">
        <f t="shared" si="2"/>
        <v/>
      </c>
      <c r="S17" s="223"/>
      <c r="T17" s="223"/>
      <c r="U17" s="223">
        <f t="shared" si="3"/>
        <v>0</v>
      </c>
      <c r="Y17" s="239" t="s">
        <v>130</v>
      </c>
      <c r="Z17" s="45"/>
      <c r="AA17" s="136" t="str">
        <f t="shared" si="4"/>
        <v/>
      </c>
      <c r="AB17" s="162"/>
      <c r="AC17" s="280"/>
      <c r="AD17" s="314"/>
      <c r="AE17" s="162"/>
      <c r="AF17" s="162"/>
      <c r="AG17" s="304"/>
      <c r="AH17" s="179">
        <f t="shared" si="5"/>
        <v>0</v>
      </c>
      <c r="AI17" s="180"/>
      <c r="AJ17" s="234" t="s">
        <v>271</v>
      </c>
      <c r="AK17" s="245"/>
    </row>
    <row r="18" spans="2:37" s="6" customFormat="1" ht="14.25">
      <c r="B18" s="241" t="s">
        <v>131</v>
      </c>
      <c r="C18" s="13">
        <v>6735</v>
      </c>
      <c r="D18" s="136" t="str">
        <f t="shared" si="0"/>
        <v>VEGA</v>
      </c>
      <c r="E18" s="167"/>
      <c r="F18" s="167">
        <v>1</v>
      </c>
      <c r="G18" s="552">
        <v>12</v>
      </c>
      <c r="H18" s="167"/>
      <c r="I18" s="167"/>
      <c r="J18" s="167">
        <v>12.9</v>
      </c>
      <c r="K18" s="169">
        <f t="shared" si="1"/>
        <v>25.9</v>
      </c>
      <c r="L18" s="170"/>
      <c r="M18" s="232" t="s">
        <v>410</v>
      </c>
      <c r="N18" s="242"/>
      <c r="O18" s="235"/>
      <c r="P18" s="166" t="s">
        <v>111</v>
      </c>
      <c r="Q18" s="13"/>
      <c r="R18" s="136" t="str">
        <f t="shared" si="2"/>
        <v/>
      </c>
      <c r="S18" s="221"/>
      <c r="T18" s="221"/>
      <c r="U18" s="221">
        <f t="shared" si="3"/>
        <v>0</v>
      </c>
      <c r="Y18" s="241" t="s">
        <v>131</v>
      </c>
      <c r="Z18" s="13"/>
      <c r="AA18" s="136" t="str">
        <f t="shared" si="4"/>
        <v/>
      </c>
      <c r="AB18" s="167"/>
      <c r="AC18" s="167"/>
      <c r="AD18" s="181"/>
      <c r="AE18" s="167"/>
      <c r="AF18" s="167"/>
      <c r="AG18" s="167"/>
      <c r="AH18" s="169">
        <f t="shared" si="5"/>
        <v>0</v>
      </c>
      <c r="AI18" s="170"/>
      <c r="AJ18" s="232" t="s">
        <v>271</v>
      </c>
      <c r="AK18" s="242"/>
    </row>
    <row r="19" spans="2:37" s="6" customFormat="1" ht="14.25">
      <c r="B19" s="241" t="s">
        <v>112</v>
      </c>
      <c r="C19" s="13">
        <v>1733</v>
      </c>
      <c r="D19" s="54" t="str">
        <f t="shared" si="0"/>
        <v>ケロニア</v>
      </c>
      <c r="E19" s="167">
        <v>10.6</v>
      </c>
      <c r="F19" s="167">
        <v>1</v>
      </c>
      <c r="G19" s="552">
        <v>4</v>
      </c>
      <c r="H19" s="167"/>
      <c r="I19" s="167"/>
      <c r="J19" s="167">
        <v>8.1999999999999993</v>
      </c>
      <c r="K19" s="169">
        <f t="shared" si="1"/>
        <v>23.799999999999997</v>
      </c>
      <c r="L19" s="170" t="s">
        <v>412</v>
      </c>
      <c r="M19" s="232" t="s">
        <v>410</v>
      </c>
      <c r="N19" s="242"/>
      <c r="O19" s="235"/>
      <c r="P19" s="166" t="s">
        <v>112</v>
      </c>
      <c r="Q19" s="13"/>
      <c r="R19" s="54" t="str">
        <f t="shared" si="2"/>
        <v/>
      </c>
      <c r="S19" s="221"/>
      <c r="T19" s="221"/>
      <c r="U19" s="221">
        <f t="shared" si="3"/>
        <v>0</v>
      </c>
      <c r="Y19" s="241" t="s">
        <v>112</v>
      </c>
      <c r="Z19" s="13"/>
      <c r="AA19" s="54" t="str">
        <f t="shared" si="4"/>
        <v/>
      </c>
      <c r="AB19" s="167"/>
      <c r="AC19" s="171"/>
      <c r="AD19" s="171"/>
      <c r="AE19" s="167"/>
      <c r="AF19" s="167"/>
      <c r="AG19" s="167"/>
      <c r="AH19" s="169">
        <f t="shared" si="5"/>
        <v>0</v>
      </c>
      <c r="AI19" s="170"/>
      <c r="AJ19" s="232" t="s">
        <v>271</v>
      </c>
      <c r="AK19" s="242"/>
    </row>
    <row r="20" spans="2:37" s="6" customFormat="1" ht="14.25">
      <c r="B20" s="241" t="s">
        <v>113</v>
      </c>
      <c r="C20" s="13">
        <v>162</v>
      </c>
      <c r="D20" s="54" t="str">
        <f t="shared" si="0"/>
        <v>ﾌｪﾆｯｸｽ</v>
      </c>
      <c r="E20" s="167">
        <v>4.7</v>
      </c>
      <c r="F20" s="181">
        <v>1</v>
      </c>
      <c r="G20" s="554">
        <v>16</v>
      </c>
      <c r="H20" s="167"/>
      <c r="I20" s="171"/>
      <c r="J20" s="167">
        <v>1</v>
      </c>
      <c r="K20" s="169">
        <f t="shared" si="1"/>
        <v>22.7</v>
      </c>
      <c r="L20" s="170" t="s">
        <v>412</v>
      </c>
      <c r="M20" s="232" t="s">
        <v>410</v>
      </c>
      <c r="N20" s="242"/>
      <c r="O20" s="236"/>
      <c r="P20" s="166" t="s">
        <v>113</v>
      </c>
      <c r="Q20" s="13"/>
      <c r="R20" s="54" t="str">
        <f t="shared" si="2"/>
        <v/>
      </c>
      <c r="S20" s="221"/>
      <c r="T20" s="221"/>
      <c r="U20" s="221">
        <f t="shared" si="3"/>
        <v>0</v>
      </c>
      <c r="Y20" s="241" t="s">
        <v>113</v>
      </c>
      <c r="Z20" s="13"/>
      <c r="AA20" s="54" t="str">
        <f t="shared" si="4"/>
        <v/>
      </c>
      <c r="AB20" s="167"/>
      <c r="AC20" s="181"/>
      <c r="AD20" s="181"/>
      <c r="AE20" s="167"/>
      <c r="AF20" s="167"/>
      <c r="AG20" s="167"/>
      <c r="AH20" s="169">
        <f t="shared" si="5"/>
        <v>0</v>
      </c>
      <c r="AI20" s="170"/>
      <c r="AJ20" s="232" t="s">
        <v>271</v>
      </c>
      <c r="AK20" s="242"/>
    </row>
    <row r="21" spans="2:37" s="6" customFormat="1" ht="14.25">
      <c r="B21" s="243" t="s">
        <v>114</v>
      </c>
      <c r="C21" s="392">
        <v>3387</v>
      </c>
      <c r="D21" s="227" t="str">
        <f t="shared" si="0"/>
        <v>BASIC</v>
      </c>
      <c r="E21" s="174"/>
      <c r="F21" s="311">
        <v>1</v>
      </c>
      <c r="G21" s="311"/>
      <c r="H21" s="174"/>
      <c r="I21" s="174"/>
      <c r="J21" s="174">
        <v>20</v>
      </c>
      <c r="K21" s="175">
        <f t="shared" si="1"/>
        <v>21</v>
      </c>
      <c r="L21" s="176"/>
      <c r="M21" s="233" t="s">
        <v>410</v>
      </c>
      <c r="N21" s="244"/>
      <c r="O21" s="235"/>
      <c r="P21" s="172" t="s">
        <v>114</v>
      </c>
      <c r="Q21" s="15"/>
      <c r="R21" s="227" t="str">
        <f t="shared" si="2"/>
        <v/>
      </c>
      <c r="S21" s="222"/>
      <c r="T21" s="222"/>
      <c r="U21" s="222">
        <f t="shared" si="3"/>
        <v>0</v>
      </c>
      <c r="Y21" s="243" t="s">
        <v>114</v>
      </c>
      <c r="Z21" s="15"/>
      <c r="AA21" s="227" t="str">
        <f t="shared" si="4"/>
        <v/>
      </c>
      <c r="AB21" s="174"/>
      <c r="AC21" s="174"/>
      <c r="AD21" s="311"/>
      <c r="AE21" s="174"/>
      <c r="AF21" s="174"/>
      <c r="AG21" s="174"/>
      <c r="AH21" s="175">
        <f t="shared" si="5"/>
        <v>0</v>
      </c>
      <c r="AI21" s="176" t="s">
        <v>271</v>
      </c>
      <c r="AJ21" s="233" t="s">
        <v>271</v>
      </c>
      <c r="AK21" s="244"/>
    </row>
    <row r="22" spans="2:37" s="6" customFormat="1" ht="14.25">
      <c r="B22" s="239" t="s">
        <v>115</v>
      </c>
      <c r="C22" s="17">
        <v>131</v>
      </c>
      <c r="D22" s="46" t="str">
        <f t="shared" si="0"/>
        <v>ふるたか</v>
      </c>
      <c r="E22" s="162">
        <v>7.1</v>
      </c>
      <c r="F22" s="314">
        <v>1</v>
      </c>
      <c r="G22" s="576">
        <v>8</v>
      </c>
      <c r="H22" s="304"/>
      <c r="I22" s="162"/>
      <c r="J22" s="162">
        <v>4.7</v>
      </c>
      <c r="K22" s="179">
        <f t="shared" si="1"/>
        <v>20.8</v>
      </c>
      <c r="L22" s="164" t="s">
        <v>411</v>
      </c>
      <c r="M22" s="234" t="s">
        <v>410</v>
      </c>
      <c r="N22" s="245"/>
      <c r="O22" s="235"/>
      <c r="P22" s="160" t="s">
        <v>115</v>
      </c>
      <c r="Q22" s="17"/>
      <c r="R22" s="46" t="str">
        <f t="shared" si="2"/>
        <v/>
      </c>
      <c r="S22" s="223"/>
      <c r="T22" s="223"/>
      <c r="U22" s="223">
        <f t="shared" si="3"/>
        <v>0</v>
      </c>
      <c r="Y22" s="239" t="s">
        <v>115</v>
      </c>
      <c r="Z22" s="306"/>
      <c r="AA22" s="46" t="str">
        <f t="shared" si="4"/>
        <v/>
      </c>
      <c r="AB22" s="162"/>
      <c r="AC22" s="314"/>
      <c r="AD22" s="314"/>
      <c r="AE22" s="280"/>
      <c r="AF22" s="162"/>
      <c r="AG22" s="162"/>
      <c r="AH22" s="179">
        <f t="shared" si="5"/>
        <v>0</v>
      </c>
      <c r="AI22" s="180"/>
      <c r="AJ22" s="234"/>
      <c r="AK22" s="245"/>
    </row>
    <row r="23" spans="2:37" s="6" customFormat="1" ht="14.25">
      <c r="B23" s="241" t="s">
        <v>116</v>
      </c>
      <c r="C23" s="13">
        <v>4469</v>
      </c>
      <c r="D23" s="54" t="str">
        <f t="shared" si="0"/>
        <v>未央</v>
      </c>
      <c r="E23" s="167">
        <v>11.8</v>
      </c>
      <c r="F23" s="168">
        <v>1</v>
      </c>
      <c r="G23" s="552">
        <v>2</v>
      </c>
      <c r="H23" s="167"/>
      <c r="I23" s="167"/>
      <c r="J23" s="167"/>
      <c r="K23" s="169">
        <f t="shared" si="1"/>
        <v>14.8</v>
      </c>
      <c r="L23" s="170"/>
      <c r="M23" s="234" t="s">
        <v>410</v>
      </c>
      <c r="N23" s="245"/>
      <c r="O23" s="236"/>
      <c r="P23" s="166" t="s">
        <v>116</v>
      </c>
      <c r="Q23" s="13"/>
      <c r="R23" s="54" t="str">
        <f t="shared" si="2"/>
        <v/>
      </c>
      <c r="S23" s="221"/>
      <c r="T23" s="221"/>
      <c r="U23" s="221">
        <f t="shared" si="3"/>
        <v>0</v>
      </c>
      <c r="Y23" s="241" t="s">
        <v>116</v>
      </c>
      <c r="Z23" s="13"/>
      <c r="AA23" s="54" t="str">
        <f t="shared" si="4"/>
        <v/>
      </c>
      <c r="AB23" s="348"/>
      <c r="AC23" s="168"/>
      <c r="AD23" s="181"/>
      <c r="AE23" s="167"/>
      <c r="AF23" s="167"/>
      <c r="AG23" s="167"/>
      <c r="AH23" s="169">
        <f t="shared" si="5"/>
        <v>0</v>
      </c>
      <c r="AI23" s="170"/>
      <c r="AJ23" s="234" t="s">
        <v>271</v>
      </c>
      <c r="AK23" s="245"/>
    </row>
    <row r="24" spans="2:37" s="6" customFormat="1" ht="14.25">
      <c r="B24" s="241" t="s">
        <v>117</v>
      </c>
      <c r="C24" s="8">
        <v>199</v>
      </c>
      <c r="D24" s="54" t="str">
        <f t="shared" si="0"/>
        <v>サ－モン4</v>
      </c>
      <c r="E24" s="167"/>
      <c r="F24" s="167">
        <v>1</v>
      </c>
      <c r="G24" s="552">
        <v>6</v>
      </c>
      <c r="H24" s="167"/>
      <c r="I24" s="167"/>
      <c r="J24" s="168">
        <v>5.9</v>
      </c>
      <c r="K24" s="169">
        <f t="shared" si="1"/>
        <v>12.9</v>
      </c>
      <c r="L24" s="170"/>
      <c r="M24" s="232" t="s">
        <v>410</v>
      </c>
      <c r="N24" s="242"/>
      <c r="O24" s="236"/>
      <c r="P24" s="166" t="s">
        <v>117</v>
      </c>
      <c r="Q24" s="13"/>
      <c r="R24" s="54" t="str">
        <f t="shared" si="2"/>
        <v/>
      </c>
      <c r="S24" s="221"/>
      <c r="T24" s="221"/>
      <c r="U24" s="221">
        <f t="shared" si="3"/>
        <v>0</v>
      </c>
      <c r="Y24" s="241" t="s">
        <v>117</v>
      </c>
      <c r="Z24" s="8"/>
      <c r="AA24" s="54" t="str">
        <f t="shared" si="4"/>
        <v/>
      </c>
      <c r="AB24" s="167"/>
      <c r="AC24" s="167"/>
      <c r="AD24" s="181"/>
      <c r="AE24" s="167"/>
      <c r="AF24" s="167"/>
      <c r="AG24" s="168"/>
      <c r="AH24" s="169">
        <f t="shared" si="5"/>
        <v>0</v>
      </c>
      <c r="AI24" s="170"/>
      <c r="AJ24" s="232"/>
      <c r="AK24" s="242"/>
    </row>
    <row r="25" spans="2:37" s="6" customFormat="1" ht="14.25">
      <c r="B25" s="241" t="s">
        <v>118</v>
      </c>
      <c r="C25" s="13">
        <v>2759</v>
      </c>
      <c r="D25" s="54" t="str">
        <f t="shared" si="0"/>
        <v>イクソラⅢ</v>
      </c>
      <c r="E25" s="167">
        <v>2.4</v>
      </c>
      <c r="F25" s="181"/>
      <c r="G25" s="181"/>
      <c r="H25" s="168"/>
      <c r="I25" s="167"/>
      <c r="J25" s="167"/>
      <c r="K25" s="169">
        <f t="shared" si="1"/>
        <v>2.4</v>
      </c>
      <c r="L25" s="170"/>
      <c r="M25" s="232"/>
      <c r="N25" s="242"/>
      <c r="O25" s="237"/>
      <c r="P25" s="166" t="s">
        <v>118</v>
      </c>
      <c r="Q25" s="13"/>
      <c r="R25" s="54" t="str">
        <f t="shared" si="2"/>
        <v/>
      </c>
      <c r="S25" s="221"/>
      <c r="T25" s="221"/>
      <c r="U25" s="221">
        <f t="shared" si="3"/>
        <v>0</v>
      </c>
      <c r="Y25" s="241" t="s">
        <v>118</v>
      </c>
      <c r="Z25" s="8"/>
      <c r="AA25" s="54" t="str">
        <f t="shared" si="4"/>
        <v/>
      </c>
      <c r="AB25" s="167"/>
      <c r="AC25" s="167"/>
      <c r="AD25" s="181"/>
      <c r="AE25" s="167"/>
      <c r="AF25" s="167"/>
      <c r="AG25" s="167"/>
      <c r="AH25" s="169">
        <f t="shared" si="5"/>
        <v>0</v>
      </c>
      <c r="AI25" s="170"/>
      <c r="AJ25" s="232"/>
      <c r="AK25" s="242"/>
    </row>
    <row r="26" spans="2:37" s="6" customFormat="1" ht="14.25">
      <c r="B26" s="243" t="s">
        <v>132</v>
      </c>
      <c r="C26" s="15">
        <v>4323</v>
      </c>
      <c r="D26" s="59" t="str">
        <f t="shared" si="0"/>
        <v>飛天</v>
      </c>
      <c r="E26" s="174">
        <v>1.2</v>
      </c>
      <c r="F26" s="174"/>
      <c r="G26" s="311"/>
      <c r="H26" s="305"/>
      <c r="I26" s="174"/>
      <c r="J26" s="174"/>
      <c r="K26" s="175">
        <f t="shared" si="1"/>
        <v>1.2</v>
      </c>
      <c r="L26" s="176"/>
      <c r="M26" s="233"/>
      <c r="N26" s="244"/>
      <c r="O26" s="236"/>
      <c r="P26" s="172" t="s">
        <v>119</v>
      </c>
      <c r="Q26" s="10"/>
      <c r="R26" s="59" t="str">
        <f t="shared" si="2"/>
        <v/>
      </c>
      <c r="S26" s="222"/>
      <c r="T26" s="222"/>
      <c r="U26" s="222">
        <f t="shared" si="3"/>
        <v>0</v>
      </c>
      <c r="Y26" s="243" t="s">
        <v>132</v>
      </c>
      <c r="Z26" s="15"/>
      <c r="AA26" s="59" t="str">
        <f t="shared" si="4"/>
        <v/>
      </c>
      <c r="AB26" s="174"/>
      <c r="AC26" s="305"/>
      <c r="AD26" s="311"/>
      <c r="AE26" s="174"/>
      <c r="AF26" s="174"/>
      <c r="AG26" s="174"/>
      <c r="AH26" s="175">
        <f t="shared" si="5"/>
        <v>0</v>
      </c>
      <c r="AI26" s="176" t="s">
        <v>271</v>
      </c>
      <c r="AJ26" s="233" t="s">
        <v>271</v>
      </c>
      <c r="AK26" s="244"/>
    </row>
    <row r="27" spans="2:37" s="6" customFormat="1" ht="14.25">
      <c r="B27" s="239" t="s">
        <v>120</v>
      </c>
      <c r="C27" s="13">
        <v>6766</v>
      </c>
      <c r="D27" s="136" t="str">
        <f t="shared" si="0"/>
        <v>くろしお</v>
      </c>
      <c r="E27" s="162"/>
      <c r="F27" s="304">
        <v>1</v>
      </c>
      <c r="G27" s="314"/>
      <c r="H27" s="162"/>
      <c r="I27" s="162"/>
      <c r="J27" s="304"/>
      <c r="K27" s="179">
        <f t="shared" si="1"/>
        <v>1</v>
      </c>
      <c r="L27" s="180"/>
      <c r="M27" s="234"/>
      <c r="N27" s="245"/>
      <c r="O27" s="236"/>
      <c r="P27" s="160" t="s">
        <v>120</v>
      </c>
      <c r="Q27" s="81"/>
      <c r="R27" s="136" t="str">
        <f t="shared" si="2"/>
        <v/>
      </c>
      <c r="S27" s="223"/>
      <c r="T27" s="223"/>
      <c r="U27" s="223">
        <f t="shared" si="3"/>
        <v>0</v>
      </c>
      <c r="Y27" s="239" t="s">
        <v>120</v>
      </c>
      <c r="Z27" s="13"/>
      <c r="AA27" s="136" t="str">
        <f t="shared" si="4"/>
        <v/>
      </c>
      <c r="AB27" s="304"/>
      <c r="AC27" s="162"/>
      <c r="AD27" s="346"/>
      <c r="AE27" s="162"/>
      <c r="AF27" s="162"/>
      <c r="AG27" s="162"/>
      <c r="AH27" s="179">
        <f t="shared" si="5"/>
        <v>0</v>
      </c>
      <c r="AI27" s="180"/>
      <c r="AJ27" s="234" t="s">
        <v>271</v>
      </c>
      <c r="AK27" s="245"/>
    </row>
    <row r="28" spans="2:37" s="6" customFormat="1" ht="14.25">
      <c r="B28" s="241" t="s">
        <v>121</v>
      </c>
      <c r="C28" s="17"/>
      <c r="D28" s="54" t="str">
        <f t="shared" ref="D28" si="6">IF(ISBLANK(C28),"",VLOOKUP(C28,各艇データ,2,FALSE))</f>
        <v/>
      </c>
      <c r="E28" s="168"/>
      <c r="F28" s="167"/>
      <c r="G28" s="181"/>
      <c r="H28" s="167"/>
      <c r="I28" s="167"/>
      <c r="J28" s="167"/>
      <c r="K28" s="169"/>
      <c r="L28" s="170"/>
      <c r="M28" s="232"/>
      <c r="N28" s="242"/>
      <c r="O28" s="235"/>
      <c r="P28" s="166" t="s">
        <v>121</v>
      </c>
      <c r="Q28" s="17"/>
      <c r="R28" s="54" t="str">
        <f t="shared" si="2"/>
        <v/>
      </c>
      <c r="S28" s="221"/>
      <c r="T28" s="221"/>
      <c r="U28" s="221">
        <f t="shared" si="3"/>
        <v>0</v>
      </c>
      <c r="Y28" s="241" t="s">
        <v>121</v>
      </c>
      <c r="Z28" s="17"/>
      <c r="AA28" s="54" t="str">
        <f t="shared" si="4"/>
        <v/>
      </c>
      <c r="AB28" s="167"/>
      <c r="AC28" s="171"/>
      <c r="AD28" s="181"/>
      <c r="AE28" s="167"/>
      <c r="AF28" s="167"/>
      <c r="AG28" s="167"/>
      <c r="AH28" s="169">
        <f t="shared" si="5"/>
        <v>0</v>
      </c>
      <c r="AI28" s="170"/>
      <c r="AJ28" s="232"/>
      <c r="AK28" s="242"/>
    </row>
    <row r="29" spans="2:37" s="6" customFormat="1" ht="14.25">
      <c r="B29" s="241" t="s">
        <v>122</v>
      </c>
      <c r="C29" s="13"/>
      <c r="D29" s="54"/>
      <c r="E29" s="171"/>
      <c r="F29" s="167"/>
      <c r="G29" s="393"/>
      <c r="H29" s="167"/>
      <c r="I29" s="167"/>
      <c r="J29" s="167"/>
      <c r="K29" s="169"/>
      <c r="L29" s="170"/>
      <c r="M29" s="232"/>
      <c r="N29" s="242"/>
      <c r="O29" s="235"/>
      <c r="P29" s="166" t="s">
        <v>122</v>
      </c>
      <c r="Q29" s="81"/>
      <c r="R29" s="54" t="str">
        <f t="shared" si="2"/>
        <v/>
      </c>
      <c r="S29" s="221"/>
      <c r="T29" s="221"/>
      <c r="U29" s="221">
        <f t="shared" si="3"/>
        <v>0</v>
      </c>
      <c r="Y29" s="241" t="s">
        <v>122</v>
      </c>
      <c r="Z29" s="13"/>
      <c r="AA29" s="54" t="str">
        <f t="shared" si="4"/>
        <v/>
      </c>
      <c r="AB29" s="168"/>
      <c r="AC29" s="167"/>
      <c r="AD29" s="181"/>
      <c r="AE29" s="167"/>
      <c r="AF29" s="167"/>
      <c r="AG29" s="167"/>
      <c r="AH29" s="169">
        <f t="shared" si="5"/>
        <v>0</v>
      </c>
      <c r="AI29" s="170"/>
      <c r="AJ29" s="232" t="s">
        <v>271</v>
      </c>
      <c r="AK29" s="242"/>
    </row>
    <row r="30" spans="2:37" s="6" customFormat="1" ht="14.25">
      <c r="B30" s="241" t="s">
        <v>123</v>
      </c>
      <c r="C30" s="13"/>
      <c r="D30" s="54" t="str">
        <f t="shared" ref="D30:D36" si="7">IF(ISBLANK(C30),"",VLOOKUP(C30,各艇データ,2,FALSE))</f>
        <v/>
      </c>
      <c r="E30" s="167"/>
      <c r="F30" s="171"/>
      <c r="G30" s="181"/>
      <c r="H30" s="167"/>
      <c r="I30" s="167"/>
      <c r="J30" s="167"/>
      <c r="K30" s="169"/>
      <c r="L30" s="170"/>
      <c r="M30" s="232"/>
      <c r="N30" s="242"/>
      <c r="O30" s="235"/>
      <c r="P30" s="166" t="s">
        <v>123</v>
      </c>
      <c r="Q30" s="8"/>
      <c r="R30" s="54" t="str">
        <f t="shared" si="2"/>
        <v/>
      </c>
      <c r="S30" s="221"/>
      <c r="T30" s="221"/>
      <c r="U30" s="221">
        <f t="shared" si="3"/>
        <v>0</v>
      </c>
      <c r="Y30" s="241" t="s">
        <v>123</v>
      </c>
      <c r="Z30" s="13"/>
      <c r="AA30" s="54" t="str">
        <f t="shared" si="4"/>
        <v/>
      </c>
      <c r="AB30" s="167"/>
      <c r="AC30" s="171"/>
      <c r="AD30" s="181"/>
      <c r="AE30" s="167"/>
      <c r="AF30" s="167"/>
      <c r="AG30" s="167"/>
      <c r="AH30" s="169">
        <f t="shared" si="5"/>
        <v>0</v>
      </c>
      <c r="AI30" s="170"/>
      <c r="AJ30" s="232" t="s">
        <v>271</v>
      </c>
      <c r="AK30" s="242"/>
    </row>
    <row r="31" spans="2:37" s="6" customFormat="1" ht="15" thickBot="1">
      <c r="B31" s="243" t="s">
        <v>124</v>
      </c>
      <c r="C31" s="15"/>
      <c r="D31" s="59" t="str">
        <f t="shared" si="7"/>
        <v/>
      </c>
      <c r="E31" s="174"/>
      <c r="F31" s="174"/>
      <c r="G31" s="311"/>
      <c r="H31" s="174"/>
      <c r="I31" s="174"/>
      <c r="J31" s="174"/>
      <c r="K31" s="175"/>
      <c r="L31" s="176"/>
      <c r="M31" s="233"/>
      <c r="N31" s="244"/>
      <c r="O31" s="235"/>
      <c r="P31" s="172" t="s">
        <v>124</v>
      </c>
      <c r="Q31" s="15"/>
      <c r="R31" s="59" t="str">
        <f t="shared" si="2"/>
        <v/>
      </c>
      <c r="S31" s="222"/>
      <c r="T31" s="222"/>
      <c r="U31" s="222">
        <f t="shared" si="3"/>
        <v>0</v>
      </c>
      <c r="Y31" s="243" t="s">
        <v>124</v>
      </c>
      <c r="Z31" s="15"/>
      <c r="AA31" s="59" t="str">
        <f t="shared" si="4"/>
        <v/>
      </c>
      <c r="AB31" s="174"/>
      <c r="AC31" s="174"/>
      <c r="AD31" s="311"/>
      <c r="AE31" s="174"/>
      <c r="AF31" s="174"/>
      <c r="AG31" s="174"/>
      <c r="AH31" s="175">
        <f t="shared" si="5"/>
        <v>0</v>
      </c>
      <c r="AI31" s="176"/>
      <c r="AJ31" s="233" t="s">
        <v>271</v>
      </c>
      <c r="AK31" s="257"/>
    </row>
    <row r="32" spans="2:37" s="6" customFormat="1" ht="15" thickTop="1">
      <c r="B32" s="339" t="s">
        <v>120</v>
      </c>
      <c r="C32" s="306"/>
      <c r="D32" s="136" t="str">
        <f t="shared" si="7"/>
        <v/>
      </c>
      <c r="E32" s="342"/>
      <c r="F32" s="340"/>
      <c r="G32" s="341"/>
      <c r="H32" s="340"/>
      <c r="I32" s="347"/>
      <c r="J32" s="340"/>
      <c r="K32" s="179"/>
      <c r="L32" s="180"/>
      <c r="M32" s="234"/>
      <c r="N32" s="245"/>
      <c r="O32" s="236"/>
      <c r="P32" s="160" t="s">
        <v>120</v>
      </c>
      <c r="Q32" s="17"/>
      <c r="R32" s="136" t="str">
        <f t="shared" si="2"/>
        <v/>
      </c>
      <c r="S32" s="223"/>
      <c r="T32" s="223"/>
      <c r="U32" s="223">
        <f t="shared" si="3"/>
        <v>0</v>
      </c>
      <c r="Y32" s="339" t="s">
        <v>120</v>
      </c>
      <c r="Z32" s="306"/>
      <c r="AA32" s="136" t="str">
        <f t="shared" si="4"/>
        <v/>
      </c>
      <c r="AB32" s="342"/>
      <c r="AC32" s="340"/>
      <c r="AD32" s="341"/>
      <c r="AE32" s="340"/>
      <c r="AF32" s="347"/>
      <c r="AG32" s="340"/>
      <c r="AH32" s="179">
        <f t="shared" si="5"/>
        <v>0</v>
      </c>
      <c r="AI32" s="180"/>
      <c r="AJ32" s="234" t="s">
        <v>271</v>
      </c>
      <c r="AK32" s="245"/>
    </row>
    <row r="33" spans="2:37" s="6" customFormat="1" ht="14.25">
      <c r="B33" s="241" t="s">
        <v>121</v>
      </c>
      <c r="C33" s="17"/>
      <c r="D33" s="54" t="str">
        <f t="shared" si="7"/>
        <v/>
      </c>
      <c r="E33" s="168"/>
      <c r="F33" s="167"/>
      <c r="G33" s="181"/>
      <c r="H33" s="167"/>
      <c r="I33" s="167"/>
      <c r="J33" s="168"/>
      <c r="K33" s="169"/>
      <c r="L33" s="170"/>
      <c r="M33" s="232"/>
      <c r="N33" s="242"/>
      <c r="O33" s="235"/>
      <c r="P33" s="166" t="s">
        <v>121</v>
      </c>
      <c r="Q33" s="306"/>
      <c r="R33" s="54" t="str">
        <f t="shared" si="2"/>
        <v/>
      </c>
      <c r="S33" s="221"/>
      <c r="T33" s="221"/>
      <c r="U33" s="221">
        <f t="shared" si="3"/>
        <v>0</v>
      </c>
      <c r="Y33" s="241" t="s">
        <v>121</v>
      </c>
      <c r="Z33" s="17"/>
      <c r="AA33" s="54" t="str">
        <f t="shared" si="4"/>
        <v/>
      </c>
      <c r="AB33" s="168"/>
      <c r="AC33" s="167"/>
      <c r="AD33" s="181"/>
      <c r="AE33" s="167"/>
      <c r="AF33" s="167"/>
      <c r="AG33" s="168"/>
      <c r="AH33" s="169">
        <f t="shared" si="5"/>
        <v>0</v>
      </c>
      <c r="AI33" s="170"/>
      <c r="AJ33" s="232" t="s">
        <v>271</v>
      </c>
      <c r="AK33" s="242"/>
    </row>
    <row r="34" spans="2:37" s="6" customFormat="1" ht="14.25">
      <c r="B34" s="241" t="s">
        <v>122</v>
      </c>
      <c r="C34" s="81"/>
      <c r="D34" s="54" t="str">
        <f t="shared" si="7"/>
        <v/>
      </c>
      <c r="E34" s="167"/>
      <c r="F34" s="181"/>
      <c r="G34" s="181"/>
      <c r="H34" s="168"/>
      <c r="I34" s="167"/>
      <c r="J34" s="167"/>
      <c r="K34" s="169"/>
      <c r="L34" s="170"/>
      <c r="M34" s="232"/>
      <c r="N34" s="242"/>
      <c r="O34" s="235"/>
      <c r="P34" s="166" t="s">
        <v>122</v>
      </c>
      <c r="Q34" s="13"/>
      <c r="R34" s="161" t="str">
        <f t="shared" si="2"/>
        <v/>
      </c>
      <c r="S34" s="221"/>
      <c r="T34" s="221"/>
      <c r="U34" s="221">
        <f t="shared" si="3"/>
        <v>0</v>
      </c>
      <c r="Y34" s="241" t="s">
        <v>122</v>
      </c>
      <c r="Z34" s="81"/>
      <c r="AA34" s="54" t="str">
        <f t="shared" si="4"/>
        <v/>
      </c>
      <c r="AB34" s="167"/>
      <c r="AC34" s="181"/>
      <c r="AD34" s="181"/>
      <c r="AE34" s="168"/>
      <c r="AF34" s="167"/>
      <c r="AG34" s="167"/>
      <c r="AH34" s="169">
        <f t="shared" si="5"/>
        <v>0</v>
      </c>
      <c r="AI34" s="170"/>
      <c r="AJ34" s="232"/>
      <c r="AK34" s="242"/>
    </row>
    <row r="35" spans="2:37" s="6" customFormat="1" ht="14.25">
      <c r="B35" s="241" t="s">
        <v>123</v>
      </c>
      <c r="C35" s="8"/>
      <c r="D35" s="54" t="str">
        <f t="shared" si="7"/>
        <v/>
      </c>
      <c r="E35" s="167"/>
      <c r="F35" s="167"/>
      <c r="G35" s="167"/>
      <c r="H35" s="167"/>
      <c r="I35" s="167"/>
      <c r="J35" s="168"/>
      <c r="K35" s="169"/>
      <c r="L35" s="170"/>
      <c r="M35" s="232"/>
      <c r="N35" s="242"/>
      <c r="O35" s="235"/>
      <c r="P35" s="166" t="s">
        <v>123</v>
      </c>
      <c r="Q35" s="8"/>
      <c r="R35" s="161"/>
      <c r="S35" s="221"/>
      <c r="T35" s="221"/>
      <c r="U35" s="221"/>
      <c r="Y35" s="241" t="s">
        <v>123</v>
      </c>
      <c r="Z35" s="8"/>
      <c r="AA35" s="54"/>
      <c r="AB35" s="167"/>
      <c r="AC35" s="167"/>
      <c r="AD35" s="167"/>
      <c r="AE35" s="167"/>
      <c r="AF35" s="167"/>
      <c r="AG35" s="168"/>
      <c r="AH35" s="169"/>
      <c r="AI35" s="170"/>
      <c r="AJ35" s="232"/>
      <c r="AK35" s="242"/>
    </row>
    <row r="36" spans="2:37" s="6" customFormat="1" ht="15" thickBot="1">
      <c r="B36" s="250" t="s">
        <v>124</v>
      </c>
      <c r="C36" s="251"/>
      <c r="D36" s="252" t="str">
        <f t="shared" si="7"/>
        <v/>
      </c>
      <c r="E36" s="253"/>
      <c r="F36" s="253"/>
      <c r="G36" s="253"/>
      <c r="H36" s="253"/>
      <c r="I36" s="253"/>
      <c r="J36" s="253"/>
      <c r="K36" s="254"/>
      <c r="L36" s="255"/>
      <c r="M36" s="256"/>
      <c r="N36" s="257"/>
      <c r="O36" s="235"/>
      <c r="P36" s="172" t="s">
        <v>124</v>
      </c>
      <c r="Q36" s="10"/>
      <c r="R36" s="173"/>
      <c r="S36" s="222"/>
      <c r="T36" s="222"/>
      <c r="U36" s="222"/>
      <c r="Y36" s="250" t="s">
        <v>124</v>
      </c>
      <c r="Z36" s="251"/>
      <c r="AA36" s="252" t="str">
        <f>IF(ISBLANK(Z36),"",VLOOKUP(Z36,各艇データ,2,FALSE))</f>
        <v/>
      </c>
      <c r="AB36" s="253"/>
      <c r="AC36" s="253"/>
      <c r="AD36" s="253"/>
      <c r="AE36" s="253"/>
      <c r="AF36" s="253"/>
      <c r="AG36" s="253"/>
      <c r="AH36" s="254"/>
      <c r="AI36" s="255"/>
      <c r="AJ36" s="256"/>
      <c r="AK36" s="257"/>
    </row>
    <row r="37" spans="2:37" s="6" customFormat="1" ht="15.75" thickTop="1" thickBot="1">
      <c r="B37" s="690" t="s">
        <v>125</v>
      </c>
      <c r="C37" s="691"/>
      <c r="D37" s="692"/>
      <c r="E37" s="246">
        <f t="shared" ref="E37:J37" si="8">COUNT(E7:E36)</f>
        <v>17</v>
      </c>
      <c r="F37" s="246">
        <f>COUNT(F7:F36)</f>
        <v>17</v>
      </c>
      <c r="G37" s="246">
        <f t="shared" si="8"/>
        <v>16</v>
      </c>
      <c r="H37" s="246">
        <f t="shared" si="8"/>
        <v>0</v>
      </c>
      <c r="I37" s="246">
        <f t="shared" si="8"/>
        <v>0</v>
      </c>
      <c r="J37" s="246">
        <f t="shared" si="8"/>
        <v>17</v>
      </c>
      <c r="K37" s="246"/>
      <c r="L37" s="247"/>
      <c r="M37" s="248"/>
      <c r="N37" s="249"/>
      <c r="O37" s="235"/>
      <c r="P37" s="160" t="s">
        <v>141</v>
      </c>
      <c r="Q37" s="177"/>
      <c r="R37" s="178"/>
      <c r="S37" s="223"/>
      <c r="T37" s="223"/>
      <c r="U37" s="223"/>
      <c r="Y37" s="708" t="s">
        <v>233</v>
      </c>
      <c r="Z37" s="709"/>
      <c r="AA37" s="710"/>
      <c r="AB37" s="246">
        <f>COUNT(AB7:AB36)</f>
        <v>0</v>
      </c>
      <c r="AC37" s="246">
        <f>COUNT(AC7:AC36)</f>
        <v>0</v>
      </c>
      <c r="AD37" s="246">
        <f>COUNT(AD7:AD36)</f>
        <v>0</v>
      </c>
      <c r="AE37" s="246">
        <f>COUNT(AE7:AE36)</f>
        <v>0</v>
      </c>
      <c r="AF37" s="246">
        <f>COUNT(AF7:AF36)</f>
        <v>0</v>
      </c>
      <c r="AG37" s="246">
        <v>18</v>
      </c>
      <c r="AH37" s="246"/>
      <c r="AI37" s="247"/>
      <c r="AJ37" s="248"/>
      <c r="AK37" s="249"/>
    </row>
    <row r="38" spans="2:37" s="6" customFormat="1" ht="14.25">
      <c r="B38" s="5" t="s">
        <v>133</v>
      </c>
      <c r="C38" s="5"/>
      <c r="O38" s="281"/>
      <c r="P38" s="166" t="s">
        <v>142</v>
      </c>
      <c r="Q38" s="8"/>
      <c r="R38" s="161"/>
      <c r="S38" s="221"/>
      <c r="T38" s="221"/>
      <c r="U38" s="221"/>
      <c r="Y38" s="5" t="s">
        <v>133</v>
      </c>
      <c r="Z38" s="5"/>
    </row>
    <row r="39" spans="2:37" s="6" customFormat="1" ht="14.25">
      <c r="C39" s="5"/>
      <c r="K39" s="267"/>
      <c r="L39" s="267"/>
      <c r="M39" s="267"/>
      <c r="N39" s="267"/>
      <c r="O39" s="267"/>
      <c r="P39" s="166" t="s">
        <v>143</v>
      </c>
      <c r="Q39" s="8"/>
      <c r="R39" s="54" t="str">
        <f>IF(ISBLANK(Q39),"",VLOOKUP(Q39,各艇データ,2,FALSE))</f>
        <v/>
      </c>
      <c r="S39" s="221"/>
      <c r="T39" s="221"/>
      <c r="U39" s="221"/>
      <c r="Z39" s="5"/>
      <c r="AH39" s="267"/>
      <c r="AI39" s="267"/>
      <c r="AJ39" s="267"/>
      <c r="AK39" s="267"/>
    </row>
    <row r="40" spans="2:37" s="6" customFormat="1" ht="14.25">
      <c r="C40" s="5"/>
      <c r="J40" s="693" t="s">
        <v>126</v>
      </c>
      <c r="K40" s="693"/>
      <c r="L40" s="693"/>
      <c r="M40" s="693"/>
      <c r="N40" s="231"/>
      <c r="O40" s="182"/>
      <c r="P40" s="166" t="s">
        <v>144</v>
      </c>
      <c r="Q40" s="8"/>
      <c r="R40" s="54" t="str">
        <f>IF(ISBLANK(Q40),"",VLOOKUP(Q40,各艇データ,2,FALSE))</f>
        <v/>
      </c>
      <c r="S40" s="221"/>
      <c r="T40" s="221"/>
      <c r="U40" s="221"/>
      <c r="Z40" s="5"/>
      <c r="AG40" s="693" t="s">
        <v>126</v>
      </c>
      <c r="AH40" s="693"/>
      <c r="AI40" s="693"/>
      <c r="AJ40" s="693"/>
      <c r="AK40" s="231"/>
    </row>
    <row r="41" spans="2:37" s="6" customFormat="1" ht="15" thickBot="1">
      <c r="C41" s="5"/>
      <c r="P41" s="172" t="s">
        <v>145</v>
      </c>
      <c r="Q41" s="10"/>
      <c r="R41" s="173" t="s">
        <v>94</v>
      </c>
      <c r="S41" s="222"/>
      <c r="T41" s="222"/>
      <c r="U41" s="222"/>
      <c r="Z41" s="5"/>
    </row>
    <row r="42" spans="2:37" s="6" customFormat="1" ht="15" thickTop="1">
      <c r="C42" s="5"/>
      <c r="D42" s="183"/>
      <c r="E42" s="184"/>
      <c r="F42" s="184"/>
      <c r="G42" s="184"/>
      <c r="H42" s="184"/>
      <c r="I42" s="185"/>
      <c r="Z42" s="5"/>
      <c r="AA42" s="183"/>
      <c r="AB42" s="184"/>
      <c r="AC42" s="184"/>
      <c r="AD42" s="184"/>
      <c r="AE42" s="184"/>
      <c r="AF42" s="185"/>
    </row>
    <row r="43" spans="2:37" s="6" customFormat="1" ht="14.25">
      <c r="C43" s="5"/>
      <c r="D43" s="186" t="s">
        <v>127</v>
      </c>
      <c r="E43" s="187"/>
      <c r="G43" s="165"/>
      <c r="H43" s="165"/>
      <c r="I43" s="188"/>
      <c r="Z43" s="5"/>
      <c r="AA43" s="186" t="s">
        <v>127</v>
      </c>
      <c r="AB43" s="187"/>
      <c r="AD43" s="165"/>
      <c r="AE43" s="165"/>
      <c r="AF43" s="188"/>
    </row>
    <row r="44" spans="2:37" s="6" customFormat="1" ht="14.25">
      <c r="C44" s="5"/>
      <c r="D44" s="687" t="s">
        <v>212</v>
      </c>
      <c r="E44" s="688"/>
      <c r="F44" s="165"/>
      <c r="G44" s="165"/>
      <c r="H44" s="165"/>
      <c r="I44" s="188"/>
      <c r="Z44" s="5"/>
      <c r="AA44" s="687" t="s">
        <v>212</v>
      </c>
      <c r="AB44" s="688"/>
      <c r="AC44" s="165"/>
      <c r="AD44" s="165"/>
      <c r="AE44" s="165"/>
      <c r="AF44" s="188"/>
    </row>
    <row r="45" spans="2:37" s="6" customFormat="1" ht="14.25">
      <c r="C45" s="5"/>
      <c r="D45" s="687" t="s">
        <v>213</v>
      </c>
      <c r="E45" s="688"/>
      <c r="F45" s="165"/>
      <c r="G45" s="165"/>
      <c r="H45" s="165"/>
      <c r="I45" s="188"/>
      <c r="Z45" s="5"/>
      <c r="AA45" s="687" t="s">
        <v>213</v>
      </c>
      <c r="AB45" s="688"/>
      <c r="AC45" s="165"/>
      <c r="AD45" s="165"/>
      <c r="AE45" s="165"/>
      <c r="AF45" s="188"/>
    </row>
    <row r="46" spans="2:37" s="6" customFormat="1" ht="14.25">
      <c r="C46" s="5"/>
      <c r="D46" s="186" t="s">
        <v>134</v>
      </c>
      <c r="E46" s="308" t="s">
        <v>214</v>
      </c>
      <c r="F46" s="307"/>
      <c r="G46" s="307"/>
      <c r="H46" s="307"/>
      <c r="I46" s="188"/>
      <c r="Z46" s="5"/>
      <c r="AA46" s="186" t="s">
        <v>134</v>
      </c>
      <c r="AB46" s="308" t="s">
        <v>214</v>
      </c>
      <c r="AC46" s="307"/>
      <c r="AD46" s="307"/>
      <c r="AE46" s="307"/>
      <c r="AF46" s="188"/>
    </row>
    <row r="47" spans="2:37" s="6" customFormat="1" ht="14.25">
      <c r="C47" s="5"/>
      <c r="D47" s="186" t="s">
        <v>135</v>
      </c>
      <c r="E47" s="308" t="s">
        <v>215</v>
      </c>
      <c r="F47" s="307"/>
      <c r="G47" s="307"/>
      <c r="H47" s="307"/>
      <c r="I47" s="188"/>
      <c r="K47" s="189"/>
      <c r="Z47" s="5"/>
      <c r="AA47" s="186" t="s">
        <v>135</v>
      </c>
      <c r="AB47" s="308" t="s">
        <v>215</v>
      </c>
      <c r="AC47" s="307"/>
      <c r="AD47" s="307"/>
      <c r="AE47" s="307"/>
      <c r="AF47" s="188"/>
      <c r="AH47" s="189"/>
    </row>
    <row r="48" spans="2:37" s="6" customFormat="1" ht="15" thickBot="1">
      <c r="C48" s="5"/>
      <c r="D48" s="190"/>
      <c r="E48" s="191"/>
      <c r="F48" s="191"/>
      <c r="G48" s="191"/>
      <c r="H48" s="191"/>
      <c r="I48" s="192"/>
      <c r="Z48" s="5"/>
      <c r="AA48" s="190"/>
      <c r="AB48" s="191"/>
      <c r="AC48" s="191"/>
      <c r="AD48" s="191"/>
      <c r="AE48" s="191"/>
      <c r="AF48" s="192"/>
    </row>
    <row r="49" spans="3:26" s="6" customFormat="1" ht="15" thickTop="1">
      <c r="C49" s="5"/>
      <c r="Z49" s="5"/>
    </row>
  </sheetData>
  <sheetProtection algorithmName="SHA-512" hashValue="mg9jH456DBB6kumJDn6EA2Jd6tmBVZb7KHLFEdNomqip/bX9+ogyrWY6hGafxUAQkIeiuEu8liVRRi27zfYaUQ==" saltValue="dlpKfwzVp4M6w05mqHZZuw==" spinCount="100000" sheet="1" objects="1" scenarios="1"/>
  <sortState ref="C7:K27">
    <sortCondition descending="1" ref="K7:K27"/>
  </sortState>
  <mergeCells count="27">
    <mergeCell ref="Y37:AA37"/>
    <mergeCell ref="AG40:AJ40"/>
    <mergeCell ref="AA44:AB44"/>
    <mergeCell ref="AA45:AB45"/>
    <mergeCell ref="Y1:AJ1"/>
    <mergeCell ref="Y2:AJ2"/>
    <mergeCell ref="AG3:AJ3"/>
    <mergeCell ref="Y4:Y6"/>
    <mergeCell ref="Z4:Z6"/>
    <mergeCell ref="AA4:AA6"/>
    <mergeCell ref="AH4:AH6"/>
    <mergeCell ref="AI4:AI6"/>
    <mergeCell ref="AJ4:AJ6"/>
    <mergeCell ref="B1:M1"/>
    <mergeCell ref="B4:B6"/>
    <mergeCell ref="C4:C6"/>
    <mergeCell ref="D4:D6"/>
    <mergeCell ref="K4:K6"/>
    <mergeCell ref="L4:L6"/>
    <mergeCell ref="M4:M6"/>
    <mergeCell ref="D45:E45"/>
    <mergeCell ref="J3:M3"/>
    <mergeCell ref="B37:D37"/>
    <mergeCell ref="J40:M40"/>
    <mergeCell ref="P2:U2"/>
    <mergeCell ref="B2:M2"/>
    <mergeCell ref="D44:E44"/>
  </mergeCells>
  <phoneticPr fontId="3"/>
  <dataValidations count="3">
    <dataValidation type="list" allowBlank="1" showInputMessage="1" showErrorMessage="1" sqref="E6:J6 AB6:AG6">
      <formula1>コース</formula1>
    </dataValidation>
    <dataValidation type="list" allowBlank="1" showInputMessage="1" showErrorMessage="1" sqref="E4:J4 AB4:AG4 N4">
      <formula1>レース番号</formula1>
    </dataValidation>
    <dataValidation type="list" allowBlank="1" showInputMessage="1" showErrorMessage="1" sqref="E5:J5 AB5:AG5">
      <formula1>開催日</formula1>
    </dataValidation>
  </dataValidations>
  <pageMargins left="0.51181102362204722" right="0.31496062992125984" top="0.74803149606299213" bottom="0.74803149606299213" header="0.31496062992125984" footer="0.31496062992125984"/>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workbookViewId="0">
      <selection activeCell="N8" sqref="N8"/>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6" customFormat="1" ht="14.25" customHeight="1">
      <c r="B1" s="734"/>
      <c r="C1" s="734"/>
      <c r="D1" s="734"/>
      <c r="E1" s="734"/>
      <c r="F1" s="734"/>
      <c r="G1" s="734"/>
      <c r="H1" s="734"/>
      <c r="I1" s="734"/>
      <c r="J1" s="734"/>
      <c r="K1" s="734"/>
      <c r="L1" s="734"/>
      <c r="O1" s="731" t="s">
        <v>337</v>
      </c>
      <c r="P1" s="731"/>
      <c r="Q1" s="731"/>
      <c r="R1" s="731"/>
      <c r="S1" s="731"/>
      <c r="T1" s="286"/>
    </row>
    <row r="2" spans="2:20" s="155" customFormat="1" ht="20.25" customHeight="1">
      <c r="B2" s="583" t="s">
        <v>136</v>
      </c>
      <c r="C2" s="583"/>
      <c r="D2" s="583"/>
      <c r="E2" s="583"/>
      <c r="F2" s="583"/>
      <c r="G2" s="583"/>
      <c r="H2" s="583"/>
      <c r="I2" s="583"/>
      <c r="J2" s="583"/>
      <c r="K2" s="583"/>
      <c r="L2" s="583"/>
      <c r="M2" s="583"/>
      <c r="O2" s="285"/>
      <c r="P2" s="285"/>
      <c r="Q2" s="285"/>
      <c r="R2" s="287"/>
      <c r="S2" s="285"/>
      <c r="T2" s="286"/>
    </row>
    <row r="3" spans="2:20" s="6" customFormat="1" ht="21" customHeight="1">
      <c r="B3" s="735"/>
      <c r="C3" s="735"/>
      <c r="D3" s="735"/>
      <c r="E3" s="735"/>
      <c r="F3" s="735"/>
      <c r="G3" s="735"/>
      <c r="H3" s="735"/>
      <c r="I3" s="735"/>
      <c r="J3" s="735"/>
      <c r="K3" s="735"/>
      <c r="L3" s="736" t="s">
        <v>408</v>
      </c>
      <c r="M3" s="737"/>
      <c r="O3" s="288"/>
      <c r="P3" s="288"/>
      <c r="Q3" s="288"/>
      <c r="R3" s="288"/>
      <c r="S3" s="286" t="s">
        <v>177</v>
      </c>
    </row>
    <row r="4" spans="2:20" s="6" customFormat="1" ht="20.25" customHeight="1">
      <c r="B4" s="193" t="str">
        <f>参照ﾃﾞｰﾀ!AI4</f>
        <v>＃512</v>
      </c>
      <c r="C4" s="194" t="s">
        <v>156</v>
      </c>
      <c r="D4" s="193" t="str">
        <f>参照ﾃﾞｰﾀ!AI5</f>
        <v>＃513</v>
      </c>
      <c r="E4" s="194" t="s">
        <v>80</v>
      </c>
      <c r="F4" s="193" t="str">
        <f>参照ﾃﾞｰﾀ!AI6</f>
        <v>＃514</v>
      </c>
      <c r="G4" s="194" t="s">
        <v>80</v>
      </c>
      <c r="H4" s="193" t="str">
        <f>参照ﾃﾞｰﾀ!AI7</f>
        <v>＃515</v>
      </c>
      <c r="I4" s="194" t="s">
        <v>80</v>
      </c>
      <c r="J4" s="193" t="str">
        <f>参照ﾃﾞｰﾀ!AI8</f>
        <v>＃516</v>
      </c>
      <c r="K4" s="194" t="s">
        <v>48</v>
      </c>
      <c r="L4" s="193" t="str">
        <f>参照ﾃﾞｰﾀ!AI9</f>
        <v>＃517</v>
      </c>
      <c r="M4" s="195" t="s">
        <v>211</v>
      </c>
      <c r="O4" s="289"/>
      <c r="P4" s="289"/>
      <c r="Q4" s="289"/>
      <c r="R4" s="289"/>
      <c r="S4" s="289"/>
      <c r="T4" s="290"/>
    </row>
    <row r="5" spans="2:20" s="159" customFormat="1" ht="46.5" customHeight="1">
      <c r="B5" s="729">
        <f>参照ﾃﾞｰﾀ!$T4</f>
        <v>43121</v>
      </c>
      <c r="C5" s="730"/>
      <c r="D5" s="729">
        <f>参照ﾃﾞｰﾀ!$T5</f>
        <v>43149</v>
      </c>
      <c r="E5" s="730"/>
      <c r="F5" s="729">
        <f>参照ﾃﾞｰﾀ!$T6</f>
        <v>43177</v>
      </c>
      <c r="G5" s="730"/>
      <c r="H5" s="729">
        <f>参照ﾃﾞｰﾀ!$T7</f>
        <v>43205</v>
      </c>
      <c r="I5" s="730"/>
      <c r="J5" s="729">
        <f>参照ﾃﾞｰﾀ!$T8</f>
        <v>43240</v>
      </c>
      <c r="K5" s="730"/>
      <c r="L5" s="729" t="str">
        <f>参照ﾃﾞｰﾀ!AI9</f>
        <v>＃517</v>
      </c>
      <c r="M5" s="730"/>
      <c r="O5" s="732" t="s">
        <v>178</v>
      </c>
      <c r="P5" s="733"/>
      <c r="Q5" s="291" t="s">
        <v>53</v>
      </c>
      <c r="R5" s="291" t="s">
        <v>179</v>
      </c>
      <c r="S5" s="291" t="s">
        <v>180</v>
      </c>
      <c r="T5" s="290"/>
    </row>
    <row r="6" spans="2:20" s="6" customFormat="1" ht="21" customHeight="1">
      <c r="B6" s="196" t="s">
        <v>137</v>
      </c>
      <c r="C6" s="197" t="s">
        <v>96</v>
      </c>
      <c r="D6" s="196" t="s">
        <v>137</v>
      </c>
      <c r="E6" s="197" t="s">
        <v>96</v>
      </c>
      <c r="F6" s="196" t="s">
        <v>137</v>
      </c>
      <c r="G6" s="197" t="s">
        <v>96</v>
      </c>
      <c r="H6" s="196" t="s">
        <v>137</v>
      </c>
      <c r="I6" s="197" t="s">
        <v>96</v>
      </c>
      <c r="J6" s="196" t="s">
        <v>137</v>
      </c>
      <c r="K6" s="197" t="s">
        <v>96</v>
      </c>
      <c r="L6" s="196" t="s">
        <v>137</v>
      </c>
      <c r="M6" s="197" t="s">
        <v>96</v>
      </c>
      <c r="O6" s="292" t="s">
        <v>181</v>
      </c>
      <c r="P6" s="405">
        <f>参照ﾃﾞｰﾀ!AJ4</f>
        <v>43121</v>
      </c>
      <c r="Q6" s="405" t="str">
        <f>参照ﾃﾞｰﾀ!AK4</f>
        <v>K</v>
      </c>
      <c r="R6" s="405" t="str">
        <f>参照ﾃﾞｰﾀ!AL4</f>
        <v>かまくら</v>
      </c>
      <c r="S6" s="405" t="str">
        <f>参照ﾃﾞｰﾀ!AM4</f>
        <v>アルファ</v>
      </c>
      <c r="T6" s="287"/>
    </row>
    <row r="7" spans="2:20" s="6" customFormat="1" ht="18" customHeight="1">
      <c r="B7" s="198" t="s">
        <v>328</v>
      </c>
      <c r="C7" s="199" t="s">
        <v>331</v>
      </c>
      <c r="D7" s="198" t="s">
        <v>347</v>
      </c>
      <c r="E7" s="199" t="s">
        <v>348</v>
      </c>
      <c r="F7" s="198" t="s">
        <v>365</v>
      </c>
      <c r="G7" s="200" t="s">
        <v>366</v>
      </c>
      <c r="H7" s="201" t="s">
        <v>377</v>
      </c>
      <c r="I7" s="199" t="s">
        <v>379</v>
      </c>
      <c r="J7" s="201" t="s">
        <v>386</v>
      </c>
      <c r="K7" s="199" t="s">
        <v>392</v>
      </c>
      <c r="L7" s="198" t="s">
        <v>400</v>
      </c>
      <c r="M7" s="199" t="s">
        <v>405</v>
      </c>
      <c r="O7" s="292" t="s">
        <v>182</v>
      </c>
      <c r="P7" s="405">
        <f>参照ﾃﾞｰﾀ!AJ5</f>
        <v>43149</v>
      </c>
      <c r="Q7" s="405" t="str">
        <f>参照ﾃﾞｰﾀ!AK5</f>
        <v>E</v>
      </c>
      <c r="R7" s="405" t="str">
        <f>参照ﾃﾞｰﾀ!AL5</f>
        <v>くろしお</v>
      </c>
      <c r="S7" s="293"/>
      <c r="T7" s="287"/>
    </row>
    <row r="8" spans="2:20" s="6" customFormat="1" ht="18" customHeight="1">
      <c r="B8" s="202" t="s">
        <v>329</v>
      </c>
      <c r="C8" s="203" t="s">
        <v>331</v>
      </c>
      <c r="D8" s="202" t="s">
        <v>349</v>
      </c>
      <c r="E8" s="199" t="s">
        <v>348</v>
      </c>
      <c r="F8" s="202" t="s">
        <v>364</v>
      </c>
      <c r="G8" s="203" t="s">
        <v>366</v>
      </c>
      <c r="H8" s="204" t="s">
        <v>378</v>
      </c>
      <c r="I8" s="199" t="s">
        <v>379</v>
      </c>
      <c r="J8" s="204" t="s">
        <v>388</v>
      </c>
      <c r="K8" s="203" t="s">
        <v>393</v>
      </c>
      <c r="L8" s="202" t="s">
        <v>401</v>
      </c>
      <c r="M8" s="203" t="s">
        <v>405</v>
      </c>
      <c r="O8" s="292" t="s">
        <v>183</v>
      </c>
      <c r="P8" s="405">
        <f>参照ﾃﾞｰﾀ!AJ6</f>
        <v>43177</v>
      </c>
      <c r="Q8" s="405" t="str">
        <f>参照ﾃﾞｰﾀ!AK6</f>
        <v>H</v>
      </c>
      <c r="R8" s="405" t="str">
        <f>参照ﾃﾞｰﾀ!AL6</f>
        <v>衣笠</v>
      </c>
      <c r="S8" s="293"/>
      <c r="T8" s="287"/>
    </row>
    <row r="9" spans="2:20" s="6" customFormat="1" ht="18" customHeight="1">
      <c r="B9" s="205" t="s">
        <v>330</v>
      </c>
      <c r="C9" s="203" t="s">
        <v>332</v>
      </c>
      <c r="D9" s="205" t="s">
        <v>350</v>
      </c>
      <c r="E9" s="199" t="s">
        <v>348</v>
      </c>
      <c r="F9" s="202" t="s">
        <v>367</v>
      </c>
      <c r="G9" s="203" t="s">
        <v>366</v>
      </c>
      <c r="H9" s="205"/>
      <c r="I9" s="203"/>
      <c r="J9" s="206" t="s">
        <v>389</v>
      </c>
      <c r="K9" s="203" t="s">
        <v>393</v>
      </c>
      <c r="L9" s="205" t="s">
        <v>402</v>
      </c>
      <c r="M9" s="203" t="s">
        <v>405</v>
      </c>
      <c r="O9" s="292" t="s">
        <v>184</v>
      </c>
      <c r="P9" s="405">
        <f>参照ﾃﾞｰﾀ!AJ7</f>
        <v>43205</v>
      </c>
      <c r="Q9" s="405" t="str">
        <f>参照ﾃﾞｰﾀ!AK7</f>
        <v>E</v>
      </c>
      <c r="R9" s="405" t="str">
        <f>参照ﾃﾞｰﾀ!AL7</f>
        <v>ネプチューンXⅡ</v>
      </c>
      <c r="S9" s="293"/>
      <c r="T9" s="287"/>
    </row>
    <row r="10" spans="2:20" s="6" customFormat="1" ht="18" customHeight="1">
      <c r="B10" s="205" t="s">
        <v>334</v>
      </c>
      <c r="C10" s="203" t="s">
        <v>332</v>
      </c>
      <c r="D10" s="205" t="s">
        <v>351</v>
      </c>
      <c r="E10" s="199" t="s">
        <v>331</v>
      </c>
      <c r="F10" s="202" t="s">
        <v>368</v>
      </c>
      <c r="G10" s="203" t="s">
        <v>366</v>
      </c>
      <c r="H10" s="206"/>
      <c r="I10" s="203"/>
      <c r="J10" s="206" t="s">
        <v>390</v>
      </c>
      <c r="K10" s="203" t="s">
        <v>393</v>
      </c>
      <c r="L10" s="205" t="s">
        <v>403</v>
      </c>
      <c r="M10" s="203" t="s">
        <v>406</v>
      </c>
      <c r="O10" s="292" t="s">
        <v>185</v>
      </c>
      <c r="P10" s="405">
        <f>参照ﾃﾞｰﾀ!AJ8</f>
        <v>43240</v>
      </c>
      <c r="Q10" s="405" t="str">
        <f>参照ﾃﾞｰﾀ!AK8</f>
        <v>初島</v>
      </c>
      <c r="R10" s="405" t="str">
        <f>参照ﾃﾞｰﾀ!AL8</f>
        <v>フェニックス</v>
      </c>
      <c r="S10" s="293"/>
      <c r="T10" s="287"/>
    </row>
    <row r="11" spans="2:20" s="6" customFormat="1" ht="18" customHeight="1">
      <c r="B11" s="205" t="s">
        <v>335</v>
      </c>
      <c r="C11" s="203" t="s">
        <v>336</v>
      </c>
      <c r="D11" s="205"/>
      <c r="E11" s="199"/>
      <c r="F11" s="202" t="s">
        <v>369</v>
      </c>
      <c r="G11" s="203" t="s">
        <v>366</v>
      </c>
      <c r="H11" s="206"/>
      <c r="I11" s="203"/>
      <c r="J11" s="206" t="s">
        <v>391</v>
      </c>
      <c r="K11" s="203" t="s">
        <v>393</v>
      </c>
      <c r="L11" s="205" t="s">
        <v>404</v>
      </c>
      <c r="M11" s="199" t="s">
        <v>407</v>
      </c>
      <c r="O11" s="292" t="s">
        <v>186</v>
      </c>
      <c r="P11" s="405">
        <f>参照ﾃﾞｰﾀ!AJ9</f>
        <v>43268</v>
      </c>
      <c r="Q11" s="405" t="str">
        <f>参照ﾃﾞｰﾀ!AK9</f>
        <v>EまたはD</v>
      </c>
      <c r="R11" s="405" t="str">
        <f>参照ﾃﾞｰﾀ!AL9</f>
        <v>飛車角</v>
      </c>
      <c r="S11" s="293"/>
      <c r="T11" s="287"/>
    </row>
    <row r="12" spans="2:20" s="6" customFormat="1" ht="18" customHeight="1">
      <c r="B12" s="205"/>
      <c r="C12" s="203"/>
      <c r="D12" s="205"/>
      <c r="E12" s="199"/>
      <c r="F12" s="202" t="s">
        <v>351</v>
      </c>
      <c r="G12" s="199" t="s">
        <v>331</v>
      </c>
      <c r="H12" s="206"/>
      <c r="I12" s="203"/>
      <c r="J12" s="205"/>
      <c r="K12" s="203"/>
      <c r="L12" s="205"/>
      <c r="M12" s="203"/>
      <c r="O12" s="292" t="s">
        <v>187</v>
      </c>
      <c r="P12" s="405">
        <f>参照ﾃﾞｰﾀ!AJ10</f>
        <v>43296</v>
      </c>
      <c r="Q12" s="405" t="str">
        <f>参照ﾃﾞｰﾀ!AK10</f>
        <v>Eまはた合同</v>
      </c>
      <c r="R12" s="405" t="str">
        <f>参照ﾃﾞｰﾀ!AL10</f>
        <v>テティス</v>
      </c>
      <c r="S12" s="293"/>
      <c r="T12" s="287"/>
    </row>
    <row r="13" spans="2:20" s="6" customFormat="1" ht="18" customHeight="1">
      <c r="B13" s="205"/>
      <c r="C13" s="203"/>
      <c r="D13" s="205"/>
      <c r="E13" s="203"/>
      <c r="F13" s="205"/>
      <c r="G13" s="203"/>
      <c r="H13" s="206"/>
      <c r="I13" s="203"/>
      <c r="J13" s="206"/>
      <c r="K13" s="203"/>
      <c r="L13" s="205"/>
      <c r="M13" s="203"/>
      <c r="O13" s="292" t="s">
        <v>188</v>
      </c>
      <c r="P13" s="405">
        <f>参照ﾃﾞｰﾀ!AJ11</f>
        <v>43331</v>
      </c>
      <c r="Q13" s="405" t="str">
        <f>参照ﾃﾞｰﾀ!AK11</f>
        <v>JまたはH</v>
      </c>
      <c r="R13" s="405" t="str">
        <f>参照ﾃﾞｰﾀ!AL11</f>
        <v>はやとり</v>
      </c>
      <c r="S13" s="293"/>
      <c r="T13" s="287"/>
    </row>
    <row r="14" spans="2:20" s="6" customFormat="1" ht="18" customHeight="1">
      <c r="B14" s="205"/>
      <c r="C14" s="203"/>
      <c r="D14" s="205"/>
      <c r="E14" s="203"/>
      <c r="F14" s="205"/>
      <c r="G14" s="203"/>
      <c r="H14" s="206"/>
      <c r="I14" s="203"/>
      <c r="J14" s="206"/>
      <c r="K14" s="203"/>
      <c r="L14" s="205"/>
      <c r="M14" s="203"/>
      <c r="O14" s="292" t="s">
        <v>189</v>
      </c>
      <c r="P14" s="405">
        <f>参照ﾃﾞｰﾀ!AJ12</f>
        <v>43710</v>
      </c>
      <c r="Q14" s="405" t="str">
        <f>参照ﾃﾞｰﾀ!AK12</f>
        <v>熱海</v>
      </c>
      <c r="R14" s="405" t="str">
        <f>参照ﾃﾞｰﾀ!AL12</f>
        <v>別途</v>
      </c>
      <c r="S14" s="293"/>
      <c r="T14" s="287"/>
    </row>
    <row r="15" spans="2:20" s="6" customFormat="1" ht="18" customHeight="1">
      <c r="B15" s="205"/>
      <c r="C15" s="203"/>
      <c r="D15" s="205"/>
      <c r="E15" s="203"/>
      <c r="F15" s="205"/>
      <c r="G15" s="203"/>
      <c r="H15" s="207"/>
      <c r="I15" s="203"/>
      <c r="J15" s="207"/>
      <c r="K15" s="203"/>
      <c r="L15" s="205"/>
      <c r="M15" s="203"/>
      <c r="O15" s="292" t="s">
        <v>189</v>
      </c>
      <c r="P15" s="405">
        <f>参照ﾃﾞｰﾀ!AJ13</f>
        <v>43359</v>
      </c>
      <c r="Q15" s="405" t="str">
        <f>参照ﾃﾞｰﾀ!AK13</f>
        <v>FまたはA</v>
      </c>
      <c r="R15" s="405" t="str">
        <f>参照ﾃﾞｰﾀ!AL13</f>
        <v>波勝</v>
      </c>
      <c r="S15" s="405" t="str">
        <f>参照ﾃﾞｰﾀ!AM13</f>
        <v>サーモン4</v>
      </c>
      <c r="T15" s="287"/>
    </row>
    <row r="16" spans="2:20" s="6" customFormat="1" ht="18" customHeight="1">
      <c r="B16" s="208"/>
      <c r="C16" s="209"/>
      <c r="D16" s="208"/>
      <c r="E16" s="209"/>
      <c r="F16" s="205"/>
      <c r="G16" s="203"/>
      <c r="H16" s="210"/>
      <c r="I16" s="209"/>
      <c r="J16" s="210"/>
      <c r="K16" s="209"/>
      <c r="L16" s="208"/>
      <c r="M16" s="209"/>
      <c r="O16" s="292" t="s">
        <v>190</v>
      </c>
      <c r="P16" s="405">
        <f>参照ﾃﾞｰﾀ!AJ14</f>
        <v>43394</v>
      </c>
      <c r="Q16" s="405" t="str">
        <f>参照ﾃﾞｰﾀ!AK14</f>
        <v>E</v>
      </c>
      <c r="R16" s="405" t="str">
        <f>参照ﾃﾞｰﾀ!AL14</f>
        <v>ふるたか</v>
      </c>
      <c r="S16" s="293"/>
      <c r="T16" s="287"/>
    </row>
    <row r="17" spans="2:20" s="6" customFormat="1" ht="18" customHeight="1">
      <c r="B17" s="211"/>
      <c r="C17" s="212"/>
      <c r="D17" s="211"/>
      <c r="E17" s="212"/>
      <c r="F17" s="211"/>
      <c r="G17" s="212"/>
      <c r="H17" s="213"/>
      <c r="I17" s="212"/>
      <c r="J17" s="213"/>
      <c r="K17" s="212"/>
      <c r="L17" s="211"/>
      <c r="M17" s="212"/>
      <c r="O17" s="292" t="s">
        <v>191</v>
      </c>
      <c r="P17" s="405">
        <f>参照ﾃﾞｰﾀ!AJ15</f>
        <v>43422</v>
      </c>
      <c r="Q17" s="405" t="str">
        <f>参照ﾃﾞｰﾀ!AK15</f>
        <v>H</v>
      </c>
      <c r="R17" s="405" t="str">
        <f>参照ﾃﾞｰﾀ!AL15</f>
        <v>アイデアル</v>
      </c>
      <c r="S17" s="293"/>
      <c r="T17" s="287"/>
    </row>
    <row r="18" spans="2:20" s="6" customFormat="1" ht="15.75">
      <c r="B18" s="214"/>
      <c r="C18" s="182"/>
      <c r="D18" s="182"/>
      <c r="E18" s="182"/>
      <c r="F18" s="182"/>
      <c r="G18" s="182"/>
      <c r="H18" s="182"/>
      <c r="I18" s="182"/>
      <c r="J18" s="182"/>
      <c r="K18" s="182"/>
      <c r="L18" s="182"/>
      <c r="M18" s="182"/>
      <c r="O18" s="292" t="s">
        <v>192</v>
      </c>
      <c r="P18" s="405">
        <f>参照ﾃﾞｰﾀ!AJ16</f>
        <v>43450</v>
      </c>
      <c r="Q18" s="405" t="str">
        <f>参照ﾃﾞｰﾀ!AK16</f>
        <v>E</v>
      </c>
      <c r="R18" s="405" t="str">
        <f>参照ﾃﾞｰﾀ!AL16</f>
        <v>未央</v>
      </c>
      <c r="S18" s="293"/>
      <c r="T18" s="287"/>
    </row>
    <row r="19" spans="2:20" s="6" customFormat="1" ht="21" customHeight="1">
      <c r="B19" s="259" t="str">
        <f>参照ﾃﾞｰﾀ!AI10</f>
        <v>＃518</v>
      </c>
      <c r="C19" s="194" t="s">
        <v>154</v>
      </c>
      <c r="D19" s="259" t="str">
        <f>参照ﾃﾞｰﾀ!AI11</f>
        <v>＃519</v>
      </c>
      <c r="E19" s="194" t="s">
        <v>155</v>
      </c>
      <c r="F19" s="259" t="str">
        <f>参照ﾃﾞｰﾀ!AI13</f>
        <v>＃521</v>
      </c>
      <c r="G19" s="313" t="s">
        <v>248</v>
      </c>
      <c r="H19" s="259" t="str">
        <f>参照ﾃﾞｰﾀ!AI14</f>
        <v>＃522</v>
      </c>
      <c r="I19" s="194" t="s">
        <v>80</v>
      </c>
      <c r="J19" s="259" t="str">
        <f>参照ﾃﾞｰﾀ!AI15</f>
        <v>＃523</v>
      </c>
      <c r="K19" s="194" t="s">
        <v>253</v>
      </c>
      <c r="L19" s="259" t="str">
        <f>参照ﾃﾞｰﾀ!AI16</f>
        <v>＃524</v>
      </c>
      <c r="M19" s="195" t="s">
        <v>224</v>
      </c>
      <c r="O19" s="294"/>
      <c r="P19" s="294"/>
      <c r="Q19" s="287"/>
      <c r="R19" s="295"/>
      <c r="S19" s="287"/>
      <c r="T19" s="287"/>
    </row>
    <row r="20" spans="2:20" s="6" customFormat="1" ht="46.5" customHeight="1">
      <c r="B20" s="729">
        <f>参照ﾃﾞｰﾀ!$T10</f>
        <v>43296</v>
      </c>
      <c r="C20" s="730"/>
      <c r="D20" s="729">
        <f>参照ﾃﾞｰﾀ!$T11</f>
        <v>43331</v>
      </c>
      <c r="E20" s="730"/>
      <c r="F20" s="729">
        <f>参照ﾃﾞｰﾀ!$T13</f>
        <v>43359</v>
      </c>
      <c r="G20" s="730"/>
      <c r="H20" s="729">
        <f>参照ﾃﾞｰﾀ!$T14</f>
        <v>43394</v>
      </c>
      <c r="I20" s="730"/>
      <c r="J20" s="729">
        <f>参照ﾃﾞｰﾀ!$T15</f>
        <v>43422</v>
      </c>
      <c r="K20" s="730"/>
      <c r="L20" s="729">
        <f>参照ﾃﾞｰﾀ!$T16</f>
        <v>43450</v>
      </c>
      <c r="M20" s="730"/>
      <c r="O20" s="294"/>
      <c r="P20" s="294"/>
      <c r="Q20" s="287"/>
      <c r="R20" s="287"/>
      <c r="S20" s="287"/>
      <c r="T20" s="287"/>
    </row>
    <row r="21" spans="2:20" s="6" customFormat="1" ht="21" customHeight="1">
      <c r="B21" s="196" t="s">
        <v>137</v>
      </c>
      <c r="C21" s="197" t="s">
        <v>96</v>
      </c>
      <c r="D21" s="196" t="s">
        <v>137</v>
      </c>
      <c r="E21" s="197" t="s">
        <v>96</v>
      </c>
      <c r="F21" s="196" t="s">
        <v>137</v>
      </c>
      <c r="G21" s="197" t="s">
        <v>96</v>
      </c>
      <c r="H21" s="196" t="s">
        <v>137</v>
      </c>
      <c r="I21" s="197" t="s">
        <v>96</v>
      </c>
      <c r="J21" s="196" t="s">
        <v>137</v>
      </c>
      <c r="K21" s="197" t="s">
        <v>96</v>
      </c>
      <c r="L21" s="196" t="s">
        <v>137</v>
      </c>
      <c r="M21" s="197" t="s">
        <v>96</v>
      </c>
      <c r="O21" s="294"/>
      <c r="P21" s="296"/>
      <c r="Q21" s="287"/>
      <c r="R21" s="287"/>
      <c r="S21" s="287"/>
      <c r="T21" s="287"/>
    </row>
    <row r="22" spans="2:20" s="6" customFormat="1" ht="18" customHeight="1">
      <c r="B22" s="198"/>
      <c r="C22" s="199"/>
      <c r="D22" s="198"/>
      <c r="E22" s="199"/>
      <c r="F22" s="205"/>
      <c r="G22" s="203"/>
      <c r="H22" s="205"/>
      <c r="I22" s="203"/>
      <c r="J22" s="343"/>
      <c r="K22" s="203"/>
      <c r="L22" s="198"/>
      <c r="M22" s="199"/>
      <c r="O22" s="294"/>
      <c r="P22" s="290"/>
      <c r="Q22" s="287"/>
      <c r="R22" s="287"/>
      <c r="S22" s="287"/>
      <c r="T22" s="287"/>
    </row>
    <row r="23" spans="2:20" s="6" customFormat="1" ht="18" customHeight="1">
      <c r="B23" s="202"/>
      <c r="C23" s="199"/>
      <c r="D23" s="202"/>
      <c r="E23" s="203"/>
      <c r="F23" s="202"/>
      <c r="G23" s="203"/>
      <c r="H23" s="202"/>
      <c r="I23" s="203"/>
      <c r="J23" s="343"/>
      <c r="K23" s="203"/>
      <c r="L23" s="202"/>
      <c r="M23" s="199"/>
      <c r="O23" s="294"/>
      <c r="P23" s="290"/>
      <c r="Q23" s="287"/>
      <c r="R23" s="287"/>
      <c r="S23" s="287"/>
      <c r="T23" s="287"/>
    </row>
    <row r="24" spans="2:20" s="6" customFormat="1" ht="18" customHeight="1">
      <c r="B24" s="205"/>
      <c r="C24" s="203"/>
      <c r="D24" s="205"/>
      <c r="E24" s="203"/>
      <c r="F24" s="205"/>
      <c r="G24" s="203"/>
      <c r="H24" s="205"/>
      <c r="I24" s="203"/>
      <c r="J24" s="343"/>
      <c r="K24" s="203"/>
      <c r="L24" s="205"/>
      <c r="M24" s="199"/>
      <c r="O24" s="294"/>
      <c r="P24" s="290"/>
      <c r="Q24" s="287"/>
      <c r="R24" s="287"/>
      <c r="S24" s="287"/>
      <c r="T24" s="287"/>
    </row>
    <row r="25" spans="2:20" s="6" customFormat="1" ht="18" customHeight="1">
      <c r="B25" s="205"/>
      <c r="C25" s="203"/>
      <c r="D25" s="205"/>
      <c r="E25" s="199"/>
      <c r="F25" s="205"/>
      <c r="G25" s="203"/>
      <c r="H25" s="205"/>
      <c r="I25" s="203"/>
      <c r="J25" s="343"/>
      <c r="K25" s="203"/>
      <c r="L25" s="205"/>
      <c r="M25" s="199"/>
      <c r="O25" s="294"/>
      <c r="P25" s="290"/>
      <c r="Q25" s="287"/>
      <c r="R25" s="287"/>
      <c r="S25" s="287"/>
      <c r="T25" s="287"/>
    </row>
    <row r="26" spans="2:20" s="6" customFormat="1" ht="18" customHeight="1">
      <c r="B26" s="205"/>
      <c r="C26" s="203"/>
      <c r="D26" s="205"/>
      <c r="E26" s="203"/>
      <c r="F26" s="205"/>
      <c r="G26" s="203"/>
      <c r="H26" s="205"/>
      <c r="I26" s="203"/>
      <c r="J26" s="343"/>
      <c r="K26" s="203"/>
      <c r="L26" s="205"/>
      <c r="M26" s="199"/>
      <c r="O26" s="294"/>
      <c r="P26" s="290"/>
      <c r="Q26" s="287"/>
      <c r="R26" s="287"/>
      <c r="S26" s="287"/>
      <c r="T26" s="287"/>
    </row>
    <row r="27" spans="2:20" s="6" customFormat="1" ht="18" customHeight="1">
      <c r="B27" s="205"/>
      <c r="C27" s="203"/>
      <c r="D27" s="205"/>
      <c r="E27" s="203"/>
      <c r="F27" s="205"/>
      <c r="G27" s="203"/>
      <c r="H27" s="205"/>
      <c r="I27" s="203"/>
      <c r="J27" s="344"/>
      <c r="K27" s="203"/>
      <c r="L27" s="205"/>
      <c r="M27" s="203"/>
      <c r="O27" s="294"/>
      <c r="P27" s="290"/>
      <c r="Q27" s="287"/>
      <c r="R27" s="287"/>
      <c r="S27" s="287"/>
      <c r="T27" s="287"/>
    </row>
    <row r="28" spans="2:20" s="6" customFormat="1" ht="18" customHeight="1">
      <c r="B28" s="205"/>
      <c r="C28" s="203"/>
      <c r="D28" s="205"/>
      <c r="E28" s="203"/>
      <c r="F28" s="205"/>
      <c r="G28" s="203"/>
      <c r="H28" s="205"/>
      <c r="I28" s="203"/>
      <c r="J28" s="344"/>
      <c r="K28" s="203"/>
      <c r="L28" s="205"/>
      <c r="M28" s="203"/>
      <c r="O28" s="294"/>
      <c r="P28" s="290"/>
      <c r="Q28" s="287"/>
      <c r="R28" s="287"/>
      <c r="S28" s="287"/>
      <c r="T28" s="287"/>
    </row>
    <row r="29" spans="2:20" s="6" customFormat="1" ht="18" customHeight="1">
      <c r="B29" s="205"/>
      <c r="C29" s="203"/>
      <c r="D29" s="205"/>
      <c r="E29" s="203"/>
      <c r="F29" s="205"/>
      <c r="G29" s="203"/>
      <c r="H29" s="205"/>
      <c r="I29" s="203"/>
      <c r="J29" s="344"/>
      <c r="K29" s="203"/>
      <c r="L29" s="205"/>
      <c r="M29" s="203"/>
      <c r="O29" s="294"/>
      <c r="P29" s="290"/>
      <c r="Q29" s="287"/>
      <c r="R29" s="287"/>
      <c r="S29" s="287"/>
      <c r="T29" s="287"/>
    </row>
    <row r="30" spans="2:20" s="6" customFormat="1" ht="18" customHeight="1">
      <c r="B30" s="205"/>
      <c r="C30" s="203"/>
      <c r="D30" s="205"/>
      <c r="E30" s="203"/>
      <c r="F30" s="205"/>
      <c r="G30" s="203"/>
      <c r="H30" s="205"/>
      <c r="I30" s="203"/>
      <c r="J30" s="344"/>
      <c r="K30" s="203"/>
      <c r="L30" s="205"/>
      <c r="M30" s="203"/>
      <c r="O30" s="294"/>
      <c r="P30" s="290"/>
      <c r="Q30" s="287"/>
      <c r="R30" s="287"/>
      <c r="S30" s="287"/>
      <c r="T30" s="287"/>
    </row>
    <row r="31" spans="2:20" s="6" customFormat="1" ht="18" customHeight="1">
      <c r="B31" s="211"/>
      <c r="C31" s="212"/>
      <c r="D31" s="211"/>
      <c r="E31" s="212"/>
      <c r="F31" s="211"/>
      <c r="G31" s="212"/>
      <c r="H31" s="211"/>
      <c r="I31" s="212"/>
      <c r="J31" s="345"/>
      <c r="K31" s="212"/>
      <c r="L31" s="211"/>
      <c r="M31" s="212"/>
      <c r="O31" s="294"/>
      <c r="P31" s="294"/>
      <c r="Q31" s="287"/>
      <c r="R31" s="287"/>
      <c r="S31" s="287"/>
      <c r="T31" s="287"/>
    </row>
    <row r="32" spans="2:20" s="6" customFormat="1" ht="15.75">
      <c r="B32" s="214"/>
      <c r="C32" s="182"/>
      <c r="D32" s="182"/>
      <c r="E32" s="182"/>
      <c r="F32" s="182"/>
      <c r="G32" s="182"/>
      <c r="H32" s="182"/>
      <c r="I32" s="182"/>
      <c r="J32" s="182"/>
      <c r="K32" s="182"/>
      <c r="L32" s="182"/>
      <c r="M32" s="182"/>
      <c r="O32" s="290"/>
      <c r="P32" s="290"/>
      <c r="Q32" s="287"/>
      <c r="R32" s="287"/>
      <c r="S32" s="287"/>
      <c r="T32" s="287"/>
    </row>
    <row r="33" spans="2:20" s="6" customFormat="1" ht="18" customHeight="1">
      <c r="B33" s="215"/>
      <c r="C33" s="216"/>
      <c r="D33" s="182"/>
      <c r="E33" s="182"/>
      <c r="F33" s="182"/>
      <c r="G33" s="182"/>
      <c r="H33" s="182"/>
      <c r="I33" s="182"/>
      <c r="J33" s="182"/>
      <c r="K33" s="182"/>
      <c r="L33" s="693" t="s">
        <v>138</v>
      </c>
      <c r="M33" s="693"/>
      <c r="O33" s="290"/>
      <c r="P33" s="290"/>
      <c r="Q33" s="287"/>
      <c r="R33" s="287"/>
      <c r="S33" s="287"/>
      <c r="T33" s="287"/>
    </row>
    <row r="34" spans="2:20" s="6" customFormat="1" ht="15.75">
      <c r="B34" s="5"/>
      <c r="O34" s="290"/>
      <c r="P34" s="290"/>
      <c r="Q34" s="287"/>
      <c r="R34" s="287"/>
      <c r="S34" s="287"/>
      <c r="T34" s="287"/>
    </row>
  </sheetData>
  <sheetProtection algorithmName="SHA-512" hashValue="ZfdJUzhDID1WiCkfYTiiLzWQR6K7Ulbmgy5dBtEJ2KSPsHcnqi55CHwZM++UA9mgL+d2WOu5u3QkboLo+/+jQw==" saltValue="MF7m2z1c9MUOC7mDU3HK7A=="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3"/>
  <dataValidations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2"/>
  <sheetViews>
    <sheetView zoomScaleNormal="100" workbookViewId="0">
      <selection activeCell="M10" sqref="M10"/>
    </sheetView>
  </sheetViews>
  <sheetFormatPr defaultRowHeight="14.25"/>
  <cols>
    <col min="1" max="1" width="2.75" customWidth="1"/>
    <col min="2" max="2" width="3.75" style="21" customWidth="1"/>
    <col min="3" max="3" width="6.125" style="21" customWidth="1"/>
    <col min="4" max="4" width="16.25" style="21" customWidth="1"/>
    <col min="5" max="6" width="6.5" style="21" bestFit="1" customWidth="1"/>
    <col min="7" max="7" width="6.75" style="21" bestFit="1" customWidth="1"/>
    <col min="8" max="8" width="7.5" style="22" customWidth="1"/>
    <col min="9" max="10" width="8.875" style="22"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ht="18.75">
      <c r="B1" s="378" t="s">
        <v>23</v>
      </c>
      <c r="C1" s="378"/>
      <c r="D1" s="378"/>
      <c r="E1" s="378"/>
      <c r="F1" s="378"/>
      <c r="G1" s="378"/>
      <c r="H1" s="378"/>
      <c r="I1" s="378"/>
      <c r="J1" s="315" t="s">
        <v>341</v>
      </c>
      <c r="L1" s="100" t="s">
        <v>79</v>
      </c>
      <c r="M1" s="99"/>
      <c r="N1" s="99"/>
      <c r="O1" s="99"/>
      <c r="P1" s="101" t="s">
        <v>61</v>
      </c>
      <c r="Q1" s="101"/>
      <c r="R1" s="101" t="s">
        <v>63</v>
      </c>
      <c r="S1" s="101"/>
      <c r="T1" s="101" t="s">
        <v>89</v>
      </c>
      <c r="U1" s="101"/>
      <c r="V1" s="101"/>
      <c r="W1" s="101" t="s">
        <v>57</v>
      </c>
      <c r="X1" s="101"/>
      <c r="Y1" s="102" t="s">
        <v>68</v>
      </c>
      <c r="Z1" s="101"/>
      <c r="AA1" s="101" t="s">
        <v>58</v>
      </c>
      <c r="AB1" s="101"/>
      <c r="AC1" s="102" t="s">
        <v>71</v>
      </c>
      <c r="AD1" s="101"/>
      <c r="AE1" s="101" t="s">
        <v>78</v>
      </c>
      <c r="AG1" s="101" t="s">
        <v>83</v>
      </c>
    </row>
    <row r="2" spans="2:43" ht="15.75" thickBot="1">
      <c r="B2" s="18"/>
      <c r="C2" s="18"/>
      <c r="D2" s="18"/>
      <c r="E2" s="20" t="s">
        <v>257</v>
      </c>
      <c r="F2" s="20" t="s">
        <v>258</v>
      </c>
      <c r="G2" s="20" t="s">
        <v>259</v>
      </c>
      <c r="H2" s="20" t="s">
        <v>257</v>
      </c>
      <c r="I2" s="20" t="s">
        <v>258</v>
      </c>
      <c r="J2" s="20" t="s">
        <v>259</v>
      </c>
      <c r="L2" t="s">
        <v>285</v>
      </c>
      <c r="P2" s="152"/>
      <c r="T2" s="128" t="s">
        <v>279</v>
      </c>
      <c r="U2" s="128"/>
      <c r="AI2" t="str">
        <f>T2</f>
        <v>2018年</v>
      </c>
    </row>
    <row r="3" spans="2:43" ht="15">
      <c r="B3" s="19"/>
      <c r="C3" s="19" t="s">
        <v>24</v>
      </c>
      <c r="D3" s="19" t="s">
        <v>255</v>
      </c>
      <c r="E3" s="19" t="s">
        <v>256</v>
      </c>
      <c r="F3" s="19" t="s">
        <v>256</v>
      </c>
      <c r="G3" s="19" t="s">
        <v>256</v>
      </c>
      <c r="H3" s="20" t="s">
        <v>272</v>
      </c>
      <c r="I3" s="20" t="s">
        <v>272</v>
      </c>
      <c r="J3" s="20" t="s">
        <v>272</v>
      </c>
      <c r="L3" s="27" t="s">
        <v>53</v>
      </c>
      <c r="M3" s="133" t="s">
        <v>90</v>
      </c>
      <c r="N3" s="124" t="s">
        <v>83</v>
      </c>
      <c r="O3" s="36"/>
      <c r="P3" s="88" t="s">
        <v>62</v>
      </c>
      <c r="Q3" s="36"/>
      <c r="R3" s="34" t="s">
        <v>54</v>
      </c>
      <c r="T3" s="34" t="s">
        <v>89</v>
      </c>
      <c r="U3" s="124" t="s">
        <v>83</v>
      </c>
      <c r="W3" s="68" t="s">
        <v>64</v>
      </c>
      <c r="Y3" s="34" t="s">
        <v>68</v>
      </c>
      <c r="AA3" s="30" t="s">
        <v>56</v>
      </c>
      <c r="AC3" s="34" t="s">
        <v>72</v>
      </c>
      <c r="AE3" s="103" t="s">
        <v>78</v>
      </c>
      <c r="AG3" s="107" t="s">
        <v>13</v>
      </c>
      <c r="AI3" s="262" t="s">
        <v>146</v>
      </c>
      <c r="AJ3" s="263" t="s">
        <v>147</v>
      </c>
      <c r="AK3" s="263" t="s">
        <v>93</v>
      </c>
      <c r="AL3" s="263" t="s">
        <v>139</v>
      </c>
      <c r="AM3" s="263" t="s">
        <v>140</v>
      </c>
      <c r="AN3" s="263" t="s">
        <v>148</v>
      </c>
      <c r="AO3" s="397" t="s">
        <v>149</v>
      </c>
      <c r="AP3" s="401" t="s">
        <v>313</v>
      </c>
      <c r="AQ3" s="401" t="s">
        <v>314</v>
      </c>
    </row>
    <row r="4" spans="2:43" ht="15.75" thickBot="1">
      <c r="B4" s="19">
        <v>1</v>
      </c>
      <c r="C4" s="337">
        <v>6793</v>
      </c>
      <c r="D4" s="351" t="s">
        <v>260</v>
      </c>
      <c r="E4" s="356">
        <v>10.86</v>
      </c>
      <c r="F4" s="357">
        <v>10.61</v>
      </c>
      <c r="G4" s="358">
        <v>10.23</v>
      </c>
      <c r="H4" s="359">
        <v>880.5</v>
      </c>
      <c r="I4" s="360">
        <v>549.1</v>
      </c>
      <c r="J4" s="361">
        <v>486.1</v>
      </c>
      <c r="K4" s="322"/>
      <c r="L4" s="28" t="s">
        <v>49</v>
      </c>
      <c r="M4" s="123">
        <v>14.2</v>
      </c>
      <c r="N4" s="29" t="s">
        <v>84</v>
      </c>
      <c r="P4" s="131" t="s">
        <v>279</v>
      </c>
      <c r="R4" s="33" t="s">
        <v>181</v>
      </c>
      <c r="T4" s="129">
        <v>43121</v>
      </c>
      <c r="U4" s="29" t="s">
        <v>84</v>
      </c>
      <c r="W4" s="69" t="s">
        <v>236</v>
      </c>
      <c r="Y4" s="31" t="s">
        <v>69</v>
      </c>
      <c r="AA4" s="141" t="s">
        <v>92</v>
      </c>
      <c r="AC4" s="33" t="s">
        <v>73</v>
      </c>
      <c r="AE4" s="104">
        <v>0.33333333333333331</v>
      </c>
      <c r="AG4" s="105" t="s">
        <v>84</v>
      </c>
      <c r="AI4" s="264" t="str">
        <f>W4</f>
        <v>＃512</v>
      </c>
      <c r="AJ4" s="224">
        <f>T4</f>
        <v>43121</v>
      </c>
      <c r="AK4" s="123" t="s">
        <v>235</v>
      </c>
      <c r="AL4" s="326" t="s">
        <v>310</v>
      </c>
      <c r="AM4" s="326" t="s">
        <v>311</v>
      </c>
      <c r="AN4" s="395"/>
      <c r="AO4" s="398">
        <v>0.41666666666666669</v>
      </c>
      <c r="AP4" s="402">
        <v>0.52083333333333337</v>
      </c>
      <c r="AQ4" s="106" t="str">
        <f>U4</f>
        <v>MAX=20</v>
      </c>
    </row>
    <row r="5" spans="2:43" ht="15.75" thickBot="1">
      <c r="B5" s="19">
        <v>2</v>
      </c>
      <c r="C5" s="337">
        <v>3663</v>
      </c>
      <c r="D5" s="352" t="s">
        <v>261</v>
      </c>
      <c r="E5" s="362">
        <v>11.55</v>
      </c>
      <c r="F5" s="363">
        <v>10.55</v>
      </c>
      <c r="G5" s="364">
        <v>10.119999999999999</v>
      </c>
      <c r="H5" s="365">
        <v>862.3</v>
      </c>
      <c r="I5" s="366">
        <v>550.1</v>
      </c>
      <c r="J5" s="367">
        <v>488.2</v>
      </c>
      <c r="K5" s="322"/>
      <c r="L5" s="28" t="s">
        <v>52</v>
      </c>
      <c r="M5" s="123">
        <v>21.5</v>
      </c>
      <c r="N5" s="29" t="s">
        <v>88</v>
      </c>
      <c r="R5" s="33" t="s">
        <v>199</v>
      </c>
      <c r="T5" s="129">
        <v>43149</v>
      </c>
      <c r="U5" s="29" t="s">
        <v>315</v>
      </c>
      <c r="W5" s="69" t="s">
        <v>237</v>
      </c>
      <c r="Y5" s="31" t="s">
        <v>70</v>
      </c>
      <c r="AA5" s="32"/>
      <c r="AC5" s="33" t="s">
        <v>74</v>
      </c>
      <c r="AE5" s="104">
        <v>0.35416666666666669</v>
      </c>
      <c r="AG5" s="105" t="s">
        <v>85</v>
      </c>
      <c r="AI5" s="264" t="str">
        <f t="shared" ref="AI5:AI16" si="0">W5</f>
        <v>＃513</v>
      </c>
      <c r="AJ5" s="224">
        <f t="shared" ref="AJ5:AJ16" si="1">T5</f>
        <v>43149</v>
      </c>
      <c r="AK5" s="26" t="s">
        <v>299</v>
      </c>
      <c r="AL5" s="326" t="s">
        <v>38</v>
      </c>
      <c r="AM5" s="327"/>
      <c r="AN5" s="395"/>
      <c r="AO5" s="398">
        <v>0.4375</v>
      </c>
      <c r="AP5" s="402">
        <v>0.625</v>
      </c>
      <c r="AQ5" s="106" t="str">
        <f t="shared" ref="AQ5:AQ16" si="2">U5</f>
        <v>MAX=20</v>
      </c>
    </row>
    <row r="6" spans="2:43" ht="15.75" thickBot="1">
      <c r="B6" s="19">
        <v>3</v>
      </c>
      <c r="C6" s="317">
        <v>4010</v>
      </c>
      <c r="D6" s="352" t="s">
        <v>157</v>
      </c>
      <c r="E6" s="362">
        <v>10.47</v>
      </c>
      <c r="F6" s="363">
        <v>10.24</v>
      </c>
      <c r="G6" s="364">
        <v>10.039999999999999</v>
      </c>
      <c r="H6" s="365">
        <v>891.5</v>
      </c>
      <c r="I6" s="366">
        <v>555.9</v>
      </c>
      <c r="J6" s="367">
        <v>489.8</v>
      </c>
      <c r="K6" s="322"/>
      <c r="L6" s="28" t="s">
        <v>50</v>
      </c>
      <c r="M6" s="123">
        <v>11.3</v>
      </c>
      <c r="N6" s="29" t="s">
        <v>85</v>
      </c>
      <c r="R6" s="33" t="s">
        <v>200</v>
      </c>
      <c r="T6" s="129">
        <v>43177</v>
      </c>
      <c r="U6" s="29" t="s">
        <v>85</v>
      </c>
      <c r="W6" s="69" t="s">
        <v>238</v>
      </c>
      <c r="Y6" s="32"/>
      <c r="AC6" s="33" t="s">
        <v>75</v>
      </c>
      <c r="AE6" s="104">
        <v>0.375</v>
      </c>
      <c r="AG6" s="105" t="s">
        <v>87</v>
      </c>
      <c r="AI6" s="264" t="str">
        <f t="shared" si="0"/>
        <v>＃514</v>
      </c>
      <c r="AJ6" s="224">
        <f t="shared" si="1"/>
        <v>43177</v>
      </c>
      <c r="AK6" s="123" t="s">
        <v>300</v>
      </c>
      <c r="AL6" s="123" t="s">
        <v>319</v>
      </c>
      <c r="AM6" s="327"/>
      <c r="AN6" s="395"/>
      <c r="AO6" s="398">
        <v>0.41666666666666669</v>
      </c>
      <c r="AP6" s="402">
        <v>0.66666666666666663</v>
      </c>
      <c r="AQ6" s="106" t="str">
        <f t="shared" si="2"/>
        <v>MAX=30</v>
      </c>
    </row>
    <row r="7" spans="2:43" ht="15.75" thickBot="1">
      <c r="B7" s="19">
        <v>4</v>
      </c>
      <c r="C7" s="318">
        <v>380</v>
      </c>
      <c r="D7" s="353" t="s">
        <v>158</v>
      </c>
      <c r="E7" s="362">
        <v>10.44</v>
      </c>
      <c r="F7" s="363">
        <v>10.23</v>
      </c>
      <c r="G7" s="364">
        <v>9.94</v>
      </c>
      <c r="H7" s="365">
        <v>892.3</v>
      </c>
      <c r="I7" s="366">
        <v>556.20000000000005</v>
      </c>
      <c r="J7" s="367">
        <v>491.8</v>
      </c>
      <c r="K7" s="322"/>
      <c r="L7" s="28" t="s">
        <v>51</v>
      </c>
      <c r="M7" s="123">
        <v>23.4</v>
      </c>
      <c r="N7" s="29" t="s">
        <v>85</v>
      </c>
      <c r="R7" s="33" t="s">
        <v>201</v>
      </c>
      <c r="T7" s="129">
        <v>43205</v>
      </c>
      <c r="U7" s="29" t="s">
        <v>84</v>
      </c>
      <c r="W7" s="69" t="s">
        <v>239</v>
      </c>
      <c r="AC7" s="70"/>
      <c r="AE7" s="104">
        <v>0.39583333333333331</v>
      </c>
      <c r="AG7" s="106"/>
      <c r="AI7" s="264" t="str">
        <f t="shared" si="0"/>
        <v>＃515</v>
      </c>
      <c r="AJ7" s="224">
        <f t="shared" si="1"/>
        <v>43205</v>
      </c>
      <c r="AK7" s="123" t="s">
        <v>301</v>
      </c>
      <c r="AL7" s="326" t="s">
        <v>324</v>
      </c>
      <c r="AM7" s="327"/>
      <c r="AN7" s="395"/>
      <c r="AO7" s="398">
        <v>0.4375</v>
      </c>
      <c r="AP7" s="402">
        <v>0.66666666666666663</v>
      </c>
      <c r="AQ7" s="106" t="str">
        <f t="shared" si="2"/>
        <v>MAX=20</v>
      </c>
    </row>
    <row r="8" spans="2:43" ht="15">
      <c r="B8" s="19">
        <v>5</v>
      </c>
      <c r="C8" s="316">
        <v>5752</v>
      </c>
      <c r="D8" s="353" t="s">
        <v>45</v>
      </c>
      <c r="E8" s="362">
        <v>10.72</v>
      </c>
      <c r="F8" s="363">
        <v>10.18</v>
      </c>
      <c r="G8" s="364">
        <v>9.92</v>
      </c>
      <c r="H8" s="365">
        <v>884.3</v>
      </c>
      <c r="I8" s="366">
        <v>557</v>
      </c>
      <c r="J8" s="367">
        <v>492.1</v>
      </c>
      <c r="K8" s="322"/>
      <c r="L8" s="28" t="s">
        <v>284</v>
      </c>
      <c r="M8" s="394">
        <v>6</v>
      </c>
      <c r="N8" s="29" t="s">
        <v>84</v>
      </c>
      <c r="R8" s="33" t="s">
        <v>202</v>
      </c>
      <c r="T8" s="129">
        <v>43240</v>
      </c>
      <c r="U8" s="125" t="s">
        <v>86</v>
      </c>
      <c r="W8" s="69" t="s">
        <v>240</v>
      </c>
      <c r="AE8" s="104">
        <v>0.41666666666666669</v>
      </c>
      <c r="AI8" s="264" t="str">
        <f t="shared" si="0"/>
        <v>＃516</v>
      </c>
      <c r="AJ8" s="224">
        <f t="shared" si="1"/>
        <v>43240</v>
      </c>
      <c r="AK8" s="123" t="s">
        <v>302</v>
      </c>
      <c r="AL8" s="326" t="s">
        <v>325</v>
      </c>
      <c r="AM8" s="327"/>
      <c r="AN8" s="395"/>
      <c r="AO8" s="398">
        <v>0</v>
      </c>
      <c r="AP8" s="403">
        <v>0.625</v>
      </c>
      <c r="AQ8" s="106" t="str">
        <f t="shared" si="2"/>
        <v>MAX=40</v>
      </c>
    </row>
    <row r="9" spans="2:43" ht="15">
      <c r="B9" s="19">
        <v>6</v>
      </c>
      <c r="C9" s="316">
        <v>4600</v>
      </c>
      <c r="D9" s="352" t="s">
        <v>43</v>
      </c>
      <c r="E9" s="362">
        <v>9.86</v>
      </c>
      <c r="F9" s="363">
        <v>10.18</v>
      </c>
      <c r="G9" s="364">
        <v>10.57</v>
      </c>
      <c r="H9" s="365">
        <v>909.9</v>
      </c>
      <c r="I9" s="366">
        <v>557.1</v>
      </c>
      <c r="J9" s="367">
        <v>479.5</v>
      </c>
      <c r="K9" s="322"/>
      <c r="L9" s="28" t="s">
        <v>281</v>
      </c>
      <c r="M9" s="123">
        <v>16.7</v>
      </c>
      <c r="N9" s="29" t="s">
        <v>85</v>
      </c>
      <c r="R9" s="33" t="s">
        <v>203</v>
      </c>
      <c r="T9" s="129">
        <v>43268</v>
      </c>
      <c r="U9" s="29" t="s">
        <v>84</v>
      </c>
      <c r="W9" s="69" t="s">
        <v>241</v>
      </c>
      <c r="AE9" s="104">
        <v>0.4375</v>
      </c>
      <c r="AI9" s="264" t="str">
        <f t="shared" si="0"/>
        <v>＃517</v>
      </c>
      <c r="AJ9" s="224">
        <f t="shared" si="1"/>
        <v>43268</v>
      </c>
      <c r="AK9" s="123" t="s">
        <v>303</v>
      </c>
      <c r="AL9" s="326" t="s">
        <v>320</v>
      </c>
      <c r="AM9" s="327"/>
      <c r="AN9" s="395"/>
      <c r="AO9" s="398">
        <v>0.4375</v>
      </c>
      <c r="AP9" s="402">
        <v>0.66666666666666663</v>
      </c>
      <c r="AQ9" s="106" t="str">
        <f t="shared" si="2"/>
        <v>MAX=20</v>
      </c>
    </row>
    <row r="10" spans="2:43" ht="15">
      <c r="B10" s="19">
        <v>7</v>
      </c>
      <c r="C10" s="316"/>
      <c r="D10" s="352" t="s">
        <v>262</v>
      </c>
      <c r="E10" s="362">
        <v>10.3</v>
      </c>
      <c r="F10" s="363">
        <v>10.11</v>
      </c>
      <c r="G10" s="364">
        <v>9.9</v>
      </c>
      <c r="H10" s="365">
        <v>896.5</v>
      </c>
      <c r="I10" s="366">
        <v>558.5</v>
      </c>
      <c r="J10" s="367">
        <v>492.6</v>
      </c>
      <c r="K10" s="322"/>
      <c r="L10" s="28" t="s">
        <v>282</v>
      </c>
      <c r="M10" s="123">
        <v>18.600000000000001</v>
      </c>
      <c r="N10" s="29" t="s">
        <v>84</v>
      </c>
      <c r="R10" s="33" t="s">
        <v>204</v>
      </c>
      <c r="T10" s="129">
        <v>43296</v>
      </c>
      <c r="U10" s="29" t="s">
        <v>84</v>
      </c>
      <c r="W10" s="69" t="s">
        <v>242</v>
      </c>
      <c r="AE10" s="104">
        <v>0.4513888888888889</v>
      </c>
      <c r="AI10" s="264" t="str">
        <f t="shared" si="0"/>
        <v>＃518</v>
      </c>
      <c r="AJ10" s="224">
        <f>T10</f>
        <v>43296</v>
      </c>
      <c r="AK10" s="123" t="s">
        <v>304</v>
      </c>
      <c r="AL10" s="326" t="s">
        <v>158</v>
      </c>
      <c r="AM10" s="327"/>
      <c r="AN10" s="395"/>
      <c r="AO10" s="399"/>
      <c r="AP10" s="106"/>
      <c r="AQ10" s="106" t="str">
        <f t="shared" si="2"/>
        <v>MAX=20</v>
      </c>
    </row>
    <row r="11" spans="2:43" ht="15">
      <c r="B11" s="19">
        <v>8</v>
      </c>
      <c r="C11" s="316">
        <v>321</v>
      </c>
      <c r="D11" s="352" t="s">
        <v>30</v>
      </c>
      <c r="E11" s="362">
        <v>10.06</v>
      </c>
      <c r="F11" s="363">
        <v>9.4499999999999993</v>
      </c>
      <c r="G11" s="364">
        <v>9.44</v>
      </c>
      <c r="H11" s="365">
        <v>903.7</v>
      </c>
      <c r="I11" s="366">
        <v>571.9</v>
      </c>
      <c r="J11" s="367">
        <v>502.2</v>
      </c>
      <c r="K11" s="322"/>
      <c r="L11" s="39" t="s">
        <v>48</v>
      </c>
      <c r="M11" s="123">
        <v>47.4</v>
      </c>
      <c r="N11" s="125" t="s">
        <v>86</v>
      </c>
      <c r="R11" s="33" t="s">
        <v>205</v>
      </c>
      <c r="T11" s="129">
        <v>43331</v>
      </c>
      <c r="U11" s="29" t="s">
        <v>85</v>
      </c>
      <c r="W11" s="69" t="s">
        <v>243</v>
      </c>
      <c r="AE11" s="104">
        <v>0.47916666666666669</v>
      </c>
      <c r="AI11" s="264" t="str">
        <f t="shared" si="0"/>
        <v>＃519</v>
      </c>
      <c r="AJ11" s="224">
        <f t="shared" si="1"/>
        <v>43331</v>
      </c>
      <c r="AK11" s="123" t="s">
        <v>305</v>
      </c>
      <c r="AL11" s="326" t="s">
        <v>29</v>
      </c>
      <c r="AM11" s="327"/>
      <c r="AN11" s="395"/>
      <c r="AO11" s="398">
        <v>0.39583333333333331</v>
      </c>
      <c r="AP11" s="402">
        <v>0.66666666666666663</v>
      </c>
      <c r="AQ11" s="106" t="str">
        <f t="shared" si="2"/>
        <v>MAX=30</v>
      </c>
    </row>
    <row r="12" spans="2:43" ht="15">
      <c r="B12" s="19">
        <v>9</v>
      </c>
      <c r="C12" s="316">
        <v>1733</v>
      </c>
      <c r="D12" s="352" t="s">
        <v>150</v>
      </c>
      <c r="E12" s="362">
        <v>9.67</v>
      </c>
      <c r="F12" s="363">
        <v>9.44</v>
      </c>
      <c r="G12" s="364">
        <v>9.35</v>
      </c>
      <c r="H12" s="365">
        <v>915.7</v>
      </c>
      <c r="I12" s="366">
        <v>572.1</v>
      </c>
      <c r="J12" s="367">
        <v>504.3</v>
      </c>
      <c r="K12" s="322"/>
      <c r="L12" s="39" t="s">
        <v>67</v>
      </c>
      <c r="M12" s="106">
        <v>26.6</v>
      </c>
      <c r="N12" s="90"/>
      <c r="R12" s="33" t="s">
        <v>206</v>
      </c>
      <c r="T12" s="129">
        <v>43710</v>
      </c>
      <c r="U12" s="90"/>
      <c r="W12" s="69" t="s">
        <v>244</v>
      </c>
      <c r="AE12" s="104">
        <v>0</v>
      </c>
      <c r="AI12" s="264" t="str">
        <f t="shared" si="0"/>
        <v>＃520</v>
      </c>
      <c r="AJ12" s="224">
        <f t="shared" si="1"/>
        <v>43710</v>
      </c>
      <c r="AK12" s="123" t="s">
        <v>306</v>
      </c>
      <c r="AL12" s="326" t="s">
        <v>321</v>
      </c>
      <c r="AM12" s="327"/>
      <c r="AN12" s="395"/>
      <c r="AO12" s="398"/>
      <c r="AP12" s="106"/>
      <c r="AQ12" s="106">
        <f t="shared" si="2"/>
        <v>0</v>
      </c>
    </row>
    <row r="13" spans="2:43" ht="15">
      <c r="B13" s="19">
        <v>10</v>
      </c>
      <c r="C13" s="316">
        <v>2221</v>
      </c>
      <c r="D13" s="352" t="s">
        <v>37</v>
      </c>
      <c r="E13" s="362">
        <v>9.75</v>
      </c>
      <c r="F13" s="363">
        <v>9.17</v>
      </c>
      <c r="G13" s="364">
        <v>8.93</v>
      </c>
      <c r="H13" s="365">
        <v>913.4</v>
      </c>
      <c r="I13" s="366">
        <v>577.70000000000005</v>
      </c>
      <c r="J13" s="367">
        <v>514</v>
      </c>
      <c r="K13" s="322"/>
      <c r="L13" s="140" t="s">
        <v>91</v>
      </c>
      <c r="M13" s="123">
        <v>11.3</v>
      </c>
      <c r="N13" s="29" t="s">
        <v>85</v>
      </c>
      <c r="R13" s="33" t="s">
        <v>206</v>
      </c>
      <c r="T13" s="129">
        <v>43359</v>
      </c>
      <c r="U13" s="29" t="s">
        <v>85</v>
      </c>
      <c r="W13" s="69" t="s">
        <v>245</v>
      </c>
      <c r="AE13" s="104">
        <v>0.38194444444444442</v>
      </c>
      <c r="AI13" s="264" t="str">
        <f t="shared" si="0"/>
        <v>＃521</v>
      </c>
      <c r="AJ13" s="224">
        <f t="shared" si="1"/>
        <v>43359</v>
      </c>
      <c r="AK13" s="123" t="s">
        <v>307</v>
      </c>
      <c r="AL13" s="326" t="s">
        <v>322</v>
      </c>
      <c r="AM13" s="326" t="s">
        <v>326</v>
      </c>
      <c r="AN13" s="326" t="s">
        <v>312</v>
      </c>
      <c r="AO13" s="398">
        <v>0.39583333333333331</v>
      </c>
      <c r="AP13" s="402">
        <v>0.66666666666666663</v>
      </c>
      <c r="AQ13" s="106" t="str">
        <f t="shared" si="2"/>
        <v>MAX=30</v>
      </c>
    </row>
    <row r="14" spans="2:43" ht="15">
      <c r="B14" s="19">
        <v>11</v>
      </c>
      <c r="C14" s="316">
        <v>199</v>
      </c>
      <c r="D14" s="352" t="s">
        <v>28</v>
      </c>
      <c r="E14" s="362">
        <v>9.24</v>
      </c>
      <c r="F14" s="363">
        <v>9.15</v>
      </c>
      <c r="G14" s="364">
        <v>9.1</v>
      </c>
      <c r="H14" s="365">
        <v>930.3</v>
      </c>
      <c r="I14" s="366">
        <v>578.20000000000005</v>
      </c>
      <c r="J14" s="367">
        <v>509.9</v>
      </c>
      <c r="K14" s="322"/>
      <c r="L14" s="140" t="s">
        <v>154</v>
      </c>
      <c r="M14" s="106">
        <v>10</v>
      </c>
      <c r="N14" s="90" t="s">
        <v>84</v>
      </c>
      <c r="R14" s="33" t="s">
        <v>207</v>
      </c>
      <c r="T14" s="129">
        <v>43394</v>
      </c>
      <c r="U14" s="90" t="s">
        <v>84</v>
      </c>
      <c r="W14" s="69" t="s">
        <v>246</v>
      </c>
      <c r="AI14" s="264" t="str">
        <f t="shared" si="0"/>
        <v>＃522</v>
      </c>
      <c r="AJ14" s="224">
        <f t="shared" si="1"/>
        <v>43394</v>
      </c>
      <c r="AK14" s="123" t="s">
        <v>308</v>
      </c>
      <c r="AL14" s="326" t="s">
        <v>25</v>
      </c>
      <c r="AM14" s="327"/>
      <c r="AN14" s="395"/>
      <c r="AO14" s="398">
        <v>0.4375</v>
      </c>
      <c r="AP14" s="402">
        <v>0.66666666666666663</v>
      </c>
      <c r="AQ14" s="106" t="str">
        <f t="shared" si="2"/>
        <v>MAX=20</v>
      </c>
    </row>
    <row r="15" spans="2:43" ht="15">
      <c r="B15" s="19">
        <v>12</v>
      </c>
      <c r="C15" s="316">
        <v>6714</v>
      </c>
      <c r="D15" s="353" t="s">
        <v>159</v>
      </c>
      <c r="E15" s="362">
        <v>9.1300000000000008</v>
      </c>
      <c r="F15" s="363">
        <v>8.94</v>
      </c>
      <c r="G15" s="364">
        <v>8.64</v>
      </c>
      <c r="H15" s="365">
        <v>934.1</v>
      </c>
      <c r="I15" s="366">
        <v>583</v>
      </c>
      <c r="J15" s="367">
        <v>520.9</v>
      </c>
      <c r="K15" s="322"/>
      <c r="L15" s="140" t="s">
        <v>225</v>
      </c>
      <c r="M15" s="106">
        <v>3</v>
      </c>
      <c r="N15" s="29" t="s">
        <v>85</v>
      </c>
      <c r="R15" s="33" t="s">
        <v>208</v>
      </c>
      <c r="T15" s="129">
        <v>43422</v>
      </c>
      <c r="U15" s="29" t="s">
        <v>85</v>
      </c>
      <c r="W15" s="69" t="s">
        <v>247</v>
      </c>
      <c r="AI15" s="264" t="str">
        <f t="shared" si="0"/>
        <v>＃523</v>
      </c>
      <c r="AJ15" s="224">
        <f t="shared" si="1"/>
        <v>43422</v>
      </c>
      <c r="AK15" s="123" t="s">
        <v>309</v>
      </c>
      <c r="AL15" s="326" t="s">
        <v>41</v>
      </c>
      <c r="AM15" s="327"/>
      <c r="AN15" s="395"/>
      <c r="AO15" s="398">
        <v>0.41666666666666669</v>
      </c>
      <c r="AP15" s="402">
        <v>0.625</v>
      </c>
      <c r="AQ15" s="106" t="str">
        <f t="shared" si="2"/>
        <v>MAX=30</v>
      </c>
    </row>
    <row r="16" spans="2:43" ht="15.75" thickBot="1">
      <c r="B16" s="19">
        <v>13</v>
      </c>
      <c r="C16" s="316">
        <v>6735</v>
      </c>
      <c r="D16" s="352" t="s">
        <v>339</v>
      </c>
      <c r="E16" s="362">
        <v>9.77</v>
      </c>
      <c r="F16" s="363">
        <v>8.94</v>
      </c>
      <c r="G16" s="364">
        <v>8.48</v>
      </c>
      <c r="H16" s="365">
        <v>912.7</v>
      </c>
      <c r="I16" s="366">
        <v>583</v>
      </c>
      <c r="J16" s="367">
        <v>524.79999999999995</v>
      </c>
      <c r="K16" s="322"/>
      <c r="L16" s="38" t="s">
        <v>250</v>
      </c>
      <c r="M16" s="126"/>
      <c r="N16" s="37"/>
      <c r="R16" s="33" t="s">
        <v>209</v>
      </c>
      <c r="T16" s="129">
        <v>43450</v>
      </c>
      <c r="U16" s="90" t="s">
        <v>84</v>
      </c>
      <c r="W16" s="69" t="s">
        <v>286</v>
      </c>
      <c r="AI16" s="265" t="str">
        <f t="shared" si="0"/>
        <v>＃524</v>
      </c>
      <c r="AJ16" s="266">
        <f t="shared" si="1"/>
        <v>43450</v>
      </c>
      <c r="AK16" s="328" t="s">
        <v>211</v>
      </c>
      <c r="AL16" s="329" t="s">
        <v>323</v>
      </c>
      <c r="AM16" s="330"/>
      <c r="AN16" s="396"/>
      <c r="AO16" s="400">
        <v>0.4375</v>
      </c>
      <c r="AP16" s="402">
        <v>0.625</v>
      </c>
      <c r="AQ16" s="106" t="str">
        <f t="shared" si="2"/>
        <v>MAX=20</v>
      </c>
    </row>
    <row r="17" spans="2:41" ht="15.75" thickBot="1">
      <c r="B17" s="19">
        <v>14</v>
      </c>
      <c r="C17" s="316">
        <v>120</v>
      </c>
      <c r="D17" s="353" t="s">
        <v>263</v>
      </c>
      <c r="E17" s="362">
        <v>10.73</v>
      </c>
      <c r="F17" s="363">
        <v>8.9</v>
      </c>
      <c r="G17" s="364">
        <v>8.64</v>
      </c>
      <c r="H17" s="365">
        <v>884.1</v>
      </c>
      <c r="I17" s="366">
        <v>583.79999999999995</v>
      </c>
      <c r="J17" s="367">
        <v>520.9</v>
      </c>
      <c r="K17" s="322"/>
      <c r="R17" s="70"/>
      <c r="T17" s="129"/>
      <c r="U17" s="334"/>
      <c r="W17" s="69" t="s">
        <v>287</v>
      </c>
      <c r="AI17" s="217"/>
      <c r="AJ17" s="217"/>
      <c r="AK17" s="217"/>
      <c r="AL17" s="217"/>
      <c r="AM17" s="217"/>
      <c r="AN17" s="217"/>
      <c r="AO17" s="217"/>
    </row>
    <row r="18" spans="2:41" ht="15.75" thickBot="1">
      <c r="B18" s="19">
        <v>15</v>
      </c>
      <c r="C18" s="316">
        <v>2212</v>
      </c>
      <c r="D18" s="352" t="s">
        <v>36</v>
      </c>
      <c r="E18" s="362">
        <v>8.8000000000000007</v>
      </c>
      <c r="F18" s="363">
        <v>8.9</v>
      </c>
      <c r="G18" s="364">
        <v>9.0399999999999991</v>
      </c>
      <c r="H18" s="365">
        <v>945.7</v>
      </c>
      <c r="I18" s="366">
        <v>584</v>
      </c>
      <c r="J18" s="367">
        <v>511.4</v>
      </c>
      <c r="K18" s="322"/>
      <c r="T18" s="130"/>
      <c r="U18" s="334"/>
      <c r="W18" s="69" t="s">
        <v>288</v>
      </c>
      <c r="AI18" s="217"/>
      <c r="AJ18" s="225" t="s">
        <v>151</v>
      </c>
      <c r="AK18" s="217" t="s">
        <v>152</v>
      </c>
      <c r="AL18" s="217"/>
      <c r="AM18" s="217"/>
      <c r="AN18" s="217"/>
      <c r="AO18" s="217"/>
    </row>
    <row r="19" spans="2:41" ht="15">
      <c r="B19" s="19">
        <v>16</v>
      </c>
      <c r="C19" s="316">
        <v>1403</v>
      </c>
      <c r="D19" s="353" t="s">
        <v>160</v>
      </c>
      <c r="E19" s="362">
        <v>8.68</v>
      </c>
      <c r="F19" s="363">
        <v>8.8699999999999992</v>
      </c>
      <c r="G19" s="364">
        <v>8.44</v>
      </c>
      <c r="H19" s="365">
        <v>950.3</v>
      </c>
      <c r="I19" s="366">
        <v>584.70000000000005</v>
      </c>
      <c r="J19" s="367">
        <v>526</v>
      </c>
      <c r="K19" s="322"/>
      <c r="W19" s="69" t="s">
        <v>289</v>
      </c>
    </row>
    <row r="20" spans="2:41" ht="15">
      <c r="B20" s="19">
        <v>17</v>
      </c>
      <c r="C20" s="318">
        <v>5496</v>
      </c>
      <c r="D20" s="352" t="s">
        <v>228</v>
      </c>
      <c r="E20" s="362">
        <v>9.09</v>
      </c>
      <c r="F20" s="363">
        <v>8.64</v>
      </c>
      <c r="G20" s="364">
        <v>8.74</v>
      </c>
      <c r="H20" s="365">
        <v>935.4</v>
      </c>
      <c r="I20" s="366">
        <v>590.1</v>
      </c>
      <c r="J20" s="367">
        <v>518.5</v>
      </c>
      <c r="K20" s="322"/>
      <c r="W20" s="69" t="s">
        <v>290</v>
      </c>
    </row>
    <row r="21" spans="2:41" ht="15">
      <c r="B21" s="19">
        <v>18</v>
      </c>
      <c r="C21" s="318">
        <v>346</v>
      </c>
      <c r="D21" s="352" t="s">
        <v>31</v>
      </c>
      <c r="E21" s="362">
        <v>8.61</v>
      </c>
      <c r="F21" s="363">
        <v>8.58</v>
      </c>
      <c r="G21" s="364">
        <v>8.68</v>
      </c>
      <c r="H21" s="365">
        <v>952.6</v>
      </c>
      <c r="I21" s="366">
        <v>591.5</v>
      </c>
      <c r="J21" s="367">
        <v>519.79999999999995</v>
      </c>
      <c r="K21" s="322"/>
      <c r="W21" s="69" t="s">
        <v>291</v>
      </c>
    </row>
    <row r="22" spans="2:41" ht="15">
      <c r="B22" s="19">
        <v>19</v>
      </c>
      <c r="C22" s="316">
        <v>6766</v>
      </c>
      <c r="D22" s="352" t="s">
        <v>38</v>
      </c>
      <c r="E22" s="362">
        <v>9.0500000000000007</v>
      </c>
      <c r="F22" s="363">
        <v>8.57</v>
      </c>
      <c r="G22" s="364">
        <v>8.58</v>
      </c>
      <c r="H22" s="365">
        <v>936.7</v>
      </c>
      <c r="I22" s="366">
        <v>591.79999999999995</v>
      </c>
      <c r="J22" s="367">
        <v>522.5</v>
      </c>
      <c r="K22" s="322"/>
      <c r="W22" s="69" t="s">
        <v>292</v>
      </c>
    </row>
    <row r="23" spans="2:41" ht="15">
      <c r="B23" s="19">
        <v>20</v>
      </c>
      <c r="C23" s="316">
        <v>150</v>
      </c>
      <c r="D23" s="352" t="s">
        <v>227</v>
      </c>
      <c r="E23" s="362">
        <v>9.06</v>
      </c>
      <c r="F23" s="363">
        <v>8.56</v>
      </c>
      <c r="G23" s="364">
        <v>8.43</v>
      </c>
      <c r="H23" s="365">
        <v>936.4</v>
      </c>
      <c r="I23" s="366">
        <v>591.79999999999995</v>
      </c>
      <c r="J23" s="367">
        <v>526.20000000000005</v>
      </c>
      <c r="K23" s="322"/>
      <c r="W23" s="69" t="s">
        <v>293</v>
      </c>
    </row>
    <row r="24" spans="2:41" ht="15">
      <c r="B24" s="19">
        <v>21</v>
      </c>
      <c r="C24" s="316">
        <v>667</v>
      </c>
      <c r="D24" s="352" t="s">
        <v>33</v>
      </c>
      <c r="E24" s="362">
        <v>8.39</v>
      </c>
      <c r="F24" s="363">
        <v>8.56</v>
      </c>
      <c r="G24" s="364">
        <v>7.99</v>
      </c>
      <c r="H24" s="365">
        <v>961.3</v>
      </c>
      <c r="I24" s="366">
        <v>592</v>
      </c>
      <c r="J24" s="367">
        <v>537.70000000000005</v>
      </c>
      <c r="K24" s="322"/>
      <c r="W24" s="69" t="s">
        <v>294</v>
      </c>
    </row>
    <row r="25" spans="2:41" ht="15">
      <c r="B25" s="19">
        <v>22</v>
      </c>
      <c r="C25" s="316">
        <v>3387</v>
      </c>
      <c r="D25" s="352" t="s">
        <v>161</v>
      </c>
      <c r="E25" s="362">
        <v>9.0299999999999994</v>
      </c>
      <c r="F25" s="363">
        <v>8.51</v>
      </c>
      <c r="G25" s="364">
        <v>8.2899999999999991</v>
      </c>
      <c r="H25" s="365">
        <v>937.5</v>
      </c>
      <c r="I25" s="366">
        <v>593.29999999999995</v>
      </c>
      <c r="J25" s="367">
        <v>529.79999999999995</v>
      </c>
      <c r="K25" s="322"/>
      <c r="W25" s="69" t="s">
        <v>295</v>
      </c>
    </row>
    <row r="26" spans="2:41" ht="15">
      <c r="B26" s="19">
        <v>23</v>
      </c>
      <c r="C26" s="316">
        <v>5854</v>
      </c>
      <c r="D26" s="352" t="s">
        <v>226</v>
      </c>
      <c r="E26" s="362">
        <v>9.02</v>
      </c>
      <c r="F26" s="363">
        <v>8.5</v>
      </c>
      <c r="G26" s="364">
        <v>8.2899999999999991</v>
      </c>
      <c r="H26" s="365">
        <v>937.7</v>
      </c>
      <c r="I26" s="366">
        <v>593.4</v>
      </c>
      <c r="J26" s="367">
        <v>529.79999999999995</v>
      </c>
      <c r="K26" s="322"/>
      <c r="W26" s="69" t="s">
        <v>296</v>
      </c>
    </row>
    <row r="27" spans="2:41" ht="15">
      <c r="B27" s="19">
        <v>24</v>
      </c>
      <c r="C27" s="316">
        <v>1545</v>
      </c>
      <c r="D27" s="352" t="s">
        <v>264</v>
      </c>
      <c r="E27" s="362">
        <v>8.9700000000000006</v>
      </c>
      <c r="F27" s="363">
        <v>8.4600000000000009</v>
      </c>
      <c r="G27" s="364">
        <v>8.1999999999999993</v>
      </c>
      <c r="H27" s="365">
        <v>939.7</v>
      </c>
      <c r="I27" s="366">
        <v>594.29999999999995</v>
      </c>
      <c r="J27" s="367">
        <v>532.1</v>
      </c>
      <c r="K27" s="322"/>
      <c r="W27" s="69" t="s">
        <v>297</v>
      </c>
    </row>
    <row r="28" spans="2:41" ht="15">
      <c r="B28" s="19">
        <v>25</v>
      </c>
      <c r="C28" s="316">
        <v>131</v>
      </c>
      <c r="D28" s="352" t="s">
        <v>25</v>
      </c>
      <c r="E28" s="362">
        <v>8.2899999999999991</v>
      </c>
      <c r="F28" s="363">
        <v>8.31</v>
      </c>
      <c r="G28" s="364">
        <v>8.0500000000000007</v>
      </c>
      <c r="H28" s="365">
        <v>965.1</v>
      </c>
      <c r="I28" s="366">
        <v>598.20000000000005</v>
      </c>
      <c r="J28" s="367">
        <v>536.29999999999995</v>
      </c>
      <c r="K28" s="322"/>
      <c r="W28" s="69" t="s">
        <v>298</v>
      </c>
    </row>
    <row r="29" spans="2:41" ht="15">
      <c r="B29" s="19">
        <v>26</v>
      </c>
      <c r="C29" s="316">
        <v>312</v>
      </c>
      <c r="D29" s="352" t="s">
        <v>29</v>
      </c>
      <c r="E29" s="362">
        <v>8.31</v>
      </c>
      <c r="F29" s="363">
        <v>8.2200000000000006</v>
      </c>
      <c r="G29" s="364">
        <v>8.1300000000000008</v>
      </c>
      <c r="H29" s="365">
        <v>964.4</v>
      </c>
      <c r="I29" s="366">
        <v>600.29999999999995</v>
      </c>
      <c r="J29" s="367">
        <v>534</v>
      </c>
      <c r="K29" s="322"/>
    </row>
    <row r="30" spans="2:41" ht="15">
      <c r="B30" s="19">
        <v>27</v>
      </c>
      <c r="C30" s="316">
        <v>1611</v>
      </c>
      <c r="D30" s="352" t="s">
        <v>340</v>
      </c>
      <c r="E30" s="362">
        <v>8.2100000000000009</v>
      </c>
      <c r="F30" s="363">
        <v>8.15</v>
      </c>
      <c r="G30" s="364">
        <v>7.98</v>
      </c>
      <c r="H30" s="365">
        <v>968.4</v>
      </c>
      <c r="I30" s="366">
        <v>602.20000000000005</v>
      </c>
      <c r="J30" s="367">
        <v>538.1</v>
      </c>
      <c r="K30" s="322"/>
    </row>
    <row r="31" spans="2:41" ht="15">
      <c r="B31" s="19">
        <v>28</v>
      </c>
      <c r="C31" s="316">
        <v>157</v>
      </c>
      <c r="D31" s="352" t="s">
        <v>265</v>
      </c>
      <c r="E31" s="362">
        <v>8.4600000000000009</v>
      </c>
      <c r="F31" s="363">
        <v>8.1199999999999992</v>
      </c>
      <c r="G31" s="364">
        <v>7.9</v>
      </c>
      <c r="H31" s="365">
        <v>958.4</v>
      </c>
      <c r="I31" s="366">
        <v>602.9</v>
      </c>
      <c r="J31" s="367">
        <v>540.29999999999995</v>
      </c>
      <c r="K31" s="322"/>
    </row>
    <row r="32" spans="2:41" ht="15">
      <c r="B32" s="19">
        <v>29</v>
      </c>
      <c r="C32" s="316">
        <v>5755</v>
      </c>
      <c r="D32" s="352" t="s">
        <v>229</v>
      </c>
      <c r="E32" s="362">
        <v>8.25</v>
      </c>
      <c r="F32" s="363">
        <v>8.1</v>
      </c>
      <c r="G32" s="364">
        <v>8.11</v>
      </c>
      <c r="H32" s="365">
        <v>966.8</v>
      </c>
      <c r="I32" s="366">
        <v>603.6</v>
      </c>
      <c r="J32" s="367">
        <v>534.5</v>
      </c>
      <c r="K32" s="322"/>
    </row>
    <row r="33" spans="2:16" ht="15">
      <c r="B33" s="19">
        <v>30</v>
      </c>
      <c r="C33" s="316">
        <v>1555</v>
      </c>
      <c r="D33" s="352" t="s">
        <v>34</v>
      </c>
      <c r="E33" s="362">
        <v>8.0500000000000007</v>
      </c>
      <c r="F33" s="363">
        <v>8.09</v>
      </c>
      <c r="G33" s="364">
        <v>7.92</v>
      </c>
      <c r="H33" s="365">
        <v>974.6</v>
      </c>
      <c r="I33" s="366">
        <v>603.6</v>
      </c>
      <c r="J33" s="367">
        <v>539.79999999999995</v>
      </c>
      <c r="K33" s="322"/>
    </row>
    <row r="34" spans="2:16" ht="15">
      <c r="B34" s="19">
        <v>31</v>
      </c>
      <c r="C34" s="325">
        <v>164</v>
      </c>
      <c r="D34" s="352" t="s">
        <v>26</v>
      </c>
      <c r="E34" s="362">
        <v>7.97</v>
      </c>
      <c r="F34" s="363">
        <v>8.07</v>
      </c>
      <c r="G34" s="364">
        <v>7.84</v>
      </c>
      <c r="H34" s="365">
        <v>978</v>
      </c>
      <c r="I34" s="366">
        <v>604.4</v>
      </c>
      <c r="J34" s="367">
        <v>542.20000000000005</v>
      </c>
      <c r="K34" s="322"/>
    </row>
    <row r="35" spans="2:16" ht="15">
      <c r="B35" s="19">
        <v>32</v>
      </c>
      <c r="C35" s="319">
        <v>381</v>
      </c>
      <c r="D35" s="354" t="s">
        <v>32</v>
      </c>
      <c r="E35" s="368">
        <v>8.09</v>
      </c>
      <c r="F35" s="369">
        <v>8.0299999999999994</v>
      </c>
      <c r="G35" s="370">
        <v>8.26</v>
      </c>
      <c r="H35" s="371">
        <v>973</v>
      </c>
      <c r="I35" s="372">
        <v>605.20000000000005</v>
      </c>
      <c r="J35" s="373">
        <v>530.70000000000005</v>
      </c>
      <c r="K35" s="322"/>
    </row>
    <row r="36" spans="2:16" ht="15">
      <c r="B36" s="19">
        <v>33</v>
      </c>
      <c r="C36" s="316">
        <v>4832</v>
      </c>
      <c r="D36" s="355" t="s">
        <v>163</v>
      </c>
      <c r="E36" s="374">
        <v>8.44</v>
      </c>
      <c r="F36" s="375">
        <v>8.02</v>
      </c>
      <c r="G36" s="376">
        <v>7.91</v>
      </c>
      <c r="H36" s="365">
        <v>959.1</v>
      </c>
      <c r="I36" s="366">
        <v>605.6</v>
      </c>
      <c r="J36" s="377">
        <v>540</v>
      </c>
      <c r="K36" s="322"/>
    </row>
    <row r="37" spans="2:16" ht="15">
      <c r="B37" s="19">
        <v>34</v>
      </c>
      <c r="C37" s="316">
        <v>360</v>
      </c>
      <c r="D37" s="351" t="s">
        <v>162</v>
      </c>
      <c r="E37" s="356">
        <v>7.93</v>
      </c>
      <c r="F37" s="357">
        <v>8</v>
      </c>
      <c r="G37" s="358">
        <v>7.95</v>
      </c>
      <c r="H37" s="359">
        <v>979.7</v>
      </c>
      <c r="I37" s="360">
        <v>606.20000000000005</v>
      </c>
      <c r="J37" s="361">
        <v>538.79999999999995</v>
      </c>
      <c r="K37" s="322"/>
    </row>
    <row r="38" spans="2:16" ht="15">
      <c r="B38" s="19">
        <v>35</v>
      </c>
      <c r="C38" s="316"/>
      <c r="D38" s="352" t="s">
        <v>164</v>
      </c>
      <c r="E38" s="362">
        <v>8.33</v>
      </c>
      <c r="F38" s="363">
        <v>7.89</v>
      </c>
      <c r="G38" s="364">
        <v>7.92</v>
      </c>
      <c r="H38" s="365">
        <v>963.7</v>
      </c>
      <c r="I38" s="366">
        <v>609</v>
      </c>
      <c r="J38" s="367">
        <v>539.9</v>
      </c>
      <c r="K38" s="322"/>
    </row>
    <row r="39" spans="2:16" ht="15">
      <c r="B39" s="19">
        <v>36</v>
      </c>
      <c r="C39" s="323">
        <v>6696</v>
      </c>
      <c r="D39" s="352" t="s">
        <v>165</v>
      </c>
      <c r="E39" s="362">
        <v>7.81</v>
      </c>
      <c r="F39" s="363">
        <v>7.65</v>
      </c>
      <c r="G39" s="364">
        <v>7.75</v>
      </c>
      <c r="H39" s="365">
        <v>985.1</v>
      </c>
      <c r="I39" s="366">
        <v>615.79999999999995</v>
      </c>
      <c r="J39" s="367">
        <v>544.79999999999995</v>
      </c>
      <c r="K39" s="322"/>
    </row>
    <row r="40" spans="2:16" ht="15">
      <c r="B40" s="19">
        <v>37</v>
      </c>
      <c r="C40" s="316">
        <v>1911</v>
      </c>
      <c r="D40" s="352" t="s">
        <v>166</v>
      </c>
      <c r="E40" s="362">
        <v>7.78</v>
      </c>
      <c r="F40" s="363">
        <v>7.62</v>
      </c>
      <c r="G40" s="364">
        <v>7.66</v>
      </c>
      <c r="H40" s="365">
        <v>986.3</v>
      </c>
      <c r="I40" s="366">
        <v>616.4</v>
      </c>
      <c r="J40" s="367">
        <v>547.20000000000005</v>
      </c>
      <c r="K40" s="322"/>
    </row>
    <row r="41" spans="2:16" ht="15">
      <c r="B41" s="19">
        <v>38</v>
      </c>
      <c r="C41" s="318">
        <v>4400</v>
      </c>
      <c r="D41" s="352" t="s">
        <v>41</v>
      </c>
      <c r="E41" s="362">
        <v>7.82</v>
      </c>
      <c r="F41" s="363">
        <v>7.54</v>
      </c>
      <c r="G41" s="364">
        <v>7.52</v>
      </c>
      <c r="H41" s="365">
        <v>984.4</v>
      </c>
      <c r="I41" s="366">
        <v>618.70000000000005</v>
      </c>
      <c r="J41" s="367">
        <v>551.5</v>
      </c>
      <c r="K41" s="322"/>
    </row>
    <row r="42" spans="2:16" ht="15">
      <c r="B42" s="19">
        <v>39</v>
      </c>
      <c r="C42" s="316"/>
      <c r="D42" s="352" t="s">
        <v>167</v>
      </c>
      <c r="E42" s="362">
        <v>7.63</v>
      </c>
      <c r="F42" s="363">
        <v>7.31</v>
      </c>
      <c r="G42" s="364">
        <v>7.15</v>
      </c>
      <c r="H42" s="365">
        <v>992.6</v>
      </c>
      <c r="I42" s="366">
        <v>625.70000000000005</v>
      </c>
      <c r="J42" s="367">
        <v>562.79999999999995</v>
      </c>
      <c r="K42" s="322"/>
    </row>
    <row r="43" spans="2:16" ht="15">
      <c r="B43" s="19">
        <v>40</v>
      </c>
      <c r="C43" s="316">
        <v>178</v>
      </c>
      <c r="D43" s="352" t="s">
        <v>27</v>
      </c>
      <c r="E43" s="362">
        <v>7.33</v>
      </c>
      <c r="F43" s="363">
        <v>7.17</v>
      </c>
      <c r="G43" s="364">
        <v>7.07</v>
      </c>
      <c r="H43" s="365">
        <v>1006.5</v>
      </c>
      <c r="I43" s="366">
        <v>629.9</v>
      </c>
      <c r="J43" s="367">
        <v>565.5</v>
      </c>
      <c r="K43" s="322"/>
    </row>
    <row r="44" spans="2:16" ht="15">
      <c r="B44" s="19">
        <v>41</v>
      </c>
      <c r="C44" s="316">
        <v>319</v>
      </c>
      <c r="D44" s="352" t="s">
        <v>168</v>
      </c>
      <c r="E44" s="362">
        <v>7.18</v>
      </c>
      <c r="F44" s="363">
        <v>6.99</v>
      </c>
      <c r="G44" s="364">
        <v>6.88</v>
      </c>
      <c r="H44" s="365">
        <v>1013.4</v>
      </c>
      <c r="I44" s="366">
        <v>635.5</v>
      </c>
      <c r="J44" s="367">
        <v>571.9</v>
      </c>
      <c r="K44" s="322"/>
    </row>
    <row r="45" spans="2:16" ht="15">
      <c r="B45" s="19">
        <v>42</v>
      </c>
      <c r="C45" s="316">
        <v>1985</v>
      </c>
      <c r="D45" s="352" t="s">
        <v>35</v>
      </c>
      <c r="E45" s="362">
        <v>7.33</v>
      </c>
      <c r="F45" s="363">
        <v>6.97</v>
      </c>
      <c r="G45" s="364">
        <v>6.85</v>
      </c>
      <c r="H45" s="365">
        <v>1006.4</v>
      </c>
      <c r="I45" s="366">
        <v>636</v>
      </c>
      <c r="J45" s="367">
        <v>572.79999999999995</v>
      </c>
      <c r="K45" s="322"/>
    </row>
    <row r="46" spans="2:16" ht="15">
      <c r="B46" s="19">
        <v>43</v>
      </c>
      <c r="C46" s="316">
        <v>4323</v>
      </c>
      <c r="D46" s="352" t="s">
        <v>40</v>
      </c>
      <c r="E46" s="362">
        <v>7.23</v>
      </c>
      <c r="F46" s="363">
        <v>6.95</v>
      </c>
      <c r="G46" s="364">
        <v>7.45</v>
      </c>
      <c r="H46" s="365">
        <v>1010.8</v>
      </c>
      <c r="I46" s="366">
        <v>636.6</v>
      </c>
      <c r="J46" s="367">
        <v>553.4</v>
      </c>
      <c r="K46" s="322"/>
      <c r="P46" t="s">
        <v>230</v>
      </c>
    </row>
    <row r="47" spans="2:16" ht="15">
      <c r="B47" s="19">
        <v>44</v>
      </c>
      <c r="C47" s="316">
        <v>162</v>
      </c>
      <c r="D47" s="352" t="s">
        <v>266</v>
      </c>
      <c r="E47" s="362">
        <v>6.96</v>
      </c>
      <c r="F47" s="363">
        <v>6.84</v>
      </c>
      <c r="G47" s="364">
        <v>6.95</v>
      </c>
      <c r="H47" s="365">
        <v>1024.3</v>
      </c>
      <c r="I47" s="366">
        <v>640.4</v>
      </c>
      <c r="J47" s="367">
        <v>569.4</v>
      </c>
      <c r="K47" s="322"/>
    </row>
    <row r="48" spans="2:16" ht="15">
      <c r="B48" s="19">
        <v>45</v>
      </c>
      <c r="C48" s="316">
        <v>1101</v>
      </c>
      <c r="D48" s="352" t="s">
        <v>169</v>
      </c>
      <c r="E48" s="362">
        <v>6.88</v>
      </c>
      <c r="F48" s="363">
        <v>6.76</v>
      </c>
      <c r="G48" s="364">
        <v>6.39</v>
      </c>
      <c r="H48" s="365">
        <v>1028.2</v>
      </c>
      <c r="I48" s="366">
        <v>643.1</v>
      </c>
      <c r="J48" s="367">
        <v>589.70000000000005</v>
      </c>
      <c r="K48" s="322"/>
    </row>
    <row r="49" spans="2:11" ht="15">
      <c r="B49" s="19">
        <v>46</v>
      </c>
      <c r="C49" s="316"/>
      <c r="D49" s="353" t="s">
        <v>267</v>
      </c>
      <c r="E49" s="362">
        <v>6.94</v>
      </c>
      <c r="F49" s="363">
        <v>6.72</v>
      </c>
      <c r="G49" s="364">
        <v>6.49</v>
      </c>
      <c r="H49" s="365">
        <v>1025.0999999999999</v>
      </c>
      <c r="I49" s="366">
        <v>644.20000000000005</v>
      </c>
      <c r="J49" s="367">
        <v>585.79999999999995</v>
      </c>
      <c r="K49" s="322"/>
    </row>
    <row r="50" spans="2:11" ht="15">
      <c r="B50" s="19">
        <v>47</v>
      </c>
      <c r="C50" s="319"/>
      <c r="D50" s="352" t="s">
        <v>46</v>
      </c>
      <c r="E50" s="362">
        <v>7.01</v>
      </c>
      <c r="F50" s="363">
        <v>6.7</v>
      </c>
      <c r="G50" s="364">
        <v>6.85</v>
      </c>
      <c r="H50" s="365">
        <v>1021.8</v>
      </c>
      <c r="I50" s="366">
        <v>644.79999999999995</v>
      </c>
      <c r="J50" s="367">
        <v>572.79999999999995</v>
      </c>
      <c r="K50" s="322"/>
    </row>
    <row r="51" spans="2:11" ht="15">
      <c r="B51" s="19">
        <v>48</v>
      </c>
      <c r="C51" s="318">
        <v>2759</v>
      </c>
      <c r="D51" s="352" t="s">
        <v>39</v>
      </c>
      <c r="E51" s="362">
        <v>6.75</v>
      </c>
      <c r="F51" s="363">
        <v>6.67</v>
      </c>
      <c r="G51" s="364">
        <v>6.68</v>
      </c>
      <c r="H51" s="365">
        <v>1034.8</v>
      </c>
      <c r="I51" s="366">
        <v>646</v>
      </c>
      <c r="J51" s="367">
        <v>578.79999999999995</v>
      </c>
    </row>
    <row r="52" spans="2:11" ht="15">
      <c r="B52" s="19">
        <v>49</v>
      </c>
      <c r="C52" s="316">
        <v>4469</v>
      </c>
      <c r="D52" s="352" t="s">
        <v>42</v>
      </c>
      <c r="E52" s="362">
        <v>6.54</v>
      </c>
      <c r="F52" s="363">
        <v>6.6</v>
      </c>
      <c r="G52" s="364">
        <v>6.69</v>
      </c>
      <c r="H52" s="365">
        <v>1046.0999999999999</v>
      </c>
      <c r="I52" s="366">
        <v>648.5</v>
      </c>
      <c r="J52" s="367">
        <v>578.4</v>
      </c>
      <c r="K52" s="322"/>
    </row>
    <row r="53" spans="2:11" ht="15">
      <c r="B53" s="19">
        <v>50</v>
      </c>
      <c r="C53" s="316">
        <v>4855</v>
      </c>
      <c r="D53" s="385" t="s">
        <v>44</v>
      </c>
      <c r="E53" s="362">
        <v>5.8</v>
      </c>
      <c r="F53" s="363">
        <v>6.06</v>
      </c>
      <c r="G53" s="364">
        <v>6.96</v>
      </c>
      <c r="H53" s="365">
        <v>1089.5</v>
      </c>
      <c r="I53" s="366">
        <v>668.1</v>
      </c>
      <c r="J53" s="367">
        <v>569.1</v>
      </c>
      <c r="K53" s="322"/>
    </row>
    <row r="54" spans="2:11" ht="15">
      <c r="B54" s="19">
        <v>51</v>
      </c>
      <c r="C54" s="269"/>
      <c r="D54" s="333"/>
      <c r="E54" s="362"/>
      <c r="F54" s="333"/>
      <c r="G54" s="331"/>
      <c r="H54" s="332"/>
      <c r="I54" s="332"/>
      <c r="J54" s="332"/>
    </row>
    <row r="55" spans="2:11" ht="15">
      <c r="B55" s="19">
        <v>52</v>
      </c>
      <c r="C55" s="319"/>
      <c r="D55" s="320"/>
      <c r="E55" s="320"/>
      <c r="F55" s="320"/>
      <c r="G55" s="324"/>
      <c r="H55" s="321"/>
      <c r="I55" s="321"/>
      <c r="J55" s="321"/>
      <c r="K55" s="322"/>
    </row>
    <row r="56" spans="2:11" ht="15">
      <c r="B56" s="19"/>
      <c r="C56" s="269"/>
      <c r="D56" s="268"/>
      <c r="E56" s="268"/>
      <c r="F56" s="268"/>
      <c r="G56" s="276"/>
      <c r="H56" s="278"/>
      <c r="I56" s="278"/>
      <c r="J56" s="278"/>
    </row>
    <row r="57" spans="2:11" ht="15">
      <c r="B57" s="19"/>
      <c r="C57" s="269"/>
      <c r="D57" s="268"/>
      <c r="E57" s="268"/>
      <c r="F57" s="268"/>
      <c r="G57" s="276"/>
      <c r="H57" s="278"/>
      <c r="I57" s="278"/>
      <c r="J57" s="278"/>
    </row>
    <row r="58" spans="2:11">
      <c r="B58" s="80"/>
      <c r="C58" s="80"/>
      <c r="D58" s="80"/>
      <c r="E58" s="80"/>
      <c r="F58" s="80"/>
      <c r="G58" s="277"/>
      <c r="H58" s="279"/>
      <c r="I58" s="279"/>
      <c r="J58" s="279"/>
    </row>
    <row r="59" spans="2:11">
      <c r="B59" s="80"/>
      <c r="C59" s="80"/>
      <c r="D59" s="80"/>
      <c r="E59" s="80"/>
      <c r="F59" s="80"/>
      <c r="G59" s="277"/>
      <c r="H59" s="279"/>
      <c r="I59" s="279"/>
      <c r="J59" s="279"/>
    </row>
    <row r="60" spans="2:11">
      <c r="B60" s="80"/>
      <c r="C60" s="80"/>
      <c r="D60" s="80"/>
      <c r="E60" s="80"/>
      <c r="F60" s="80"/>
      <c r="G60" s="277"/>
      <c r="H60" s="279"/>
      <c r="I60" s="279"/>
      <c r="J60" s="279"/>
    </row>
    <row r="61" spans="2:11">
      <c r="B61" s="80"/>
      <c r="C61" s="80"/>
      <c r="D61" s="80"/>
      <c r="E61" s="80"/>
      <c r="F61" s="80"/>
      <c r="G61" s="277"/>
      <c r="H61" s="279"/>
      <c r="I61" s="279"/>
      <c r="J61" s="279"/>
    </row>
    <row r="62" spans="2:11">
      <c r="B62" s="80"/>
      <c r="C62" s="80"/>
      <c r="D62" s="80"/>
      <c r="E62" s="80"/>
      <c r="F62" s="80"/>
      <c r="G62" s="277"/>
      <c r="H62" s="279"/>
      <c r="I62" s="279"/>
      <c r="J62" s="279"/>
    </row>
  </sheetData>
  <sheetProtection algorithmName="SHA-512" hashValue="isKdcytD3SuzcysrxX1tSB3+zQMmz4MxRvzvepDijdsqH0jGCEbiBqG0dMAR8kTw1hSPmxXeIZcM6jKBCXDGRQ==" saltValue="ppUckiBUaxzqvwn5OO6PBg==" spinCount="100000" sheet="1" objects="1" scenarios="1"/>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1月</vt:lpstr>
      <vt:lpstr>2月</vt:lpstr>
      <vt:lpstr>3月</vt:lpstr>
      <vt:lpstr>4月</vt:lpstr>
      <vt:lpstr>5月初島</vt:lpstr>
      <vt:lpstr>6月</vt:lpstr>
      <vt:lpstr>得点計</vt:lpstr>
      <vt:lpstr>ｺﾐｯﾃｨｰ</vt:lpstr>
      <vt:lpstr>参照ﾃﾞｰﾀ</vt:lpstr>
      <vt:lpstr>熱海ランデブーレース</vt:lpstr>
      <vt:lpstr>'1月'!Print_Area</vt:lpstr>
      <vt:lpstr>'2月'!Print_Area</vt:lpstr>
      <vt:lpstr>'3月'!Print_Area</vt:lpstr>
      <vt:lpstr>'4月'!Print_Area</vt:lpstr>
      <vt:lpstr>'5月初島'!Print_Area</vt:lpstr>
      <vt:lpstr>'6月'!Print_Area</vt:lpstr>
      <vt:lpstr>ｺﾐｯﾃｨｰ!Print_Area</vt:lpstr>
      <vt:lpstr>得点計!Print_Area</vt:lpstr>
      <vt:lpstr>熱海ランデブーレース!Print_Area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nomura</cp:lastModifiedBy>
  <cp:lastPrinted>2018-03-18T07:29:13Z</cp:lastPrinted>
  <dcterms:created xsi:type="dcterms:W3CDTF">2015-05-21T03:15:11Z</dcterms:created>
  <dcterms:modified xsi:type="dcterms:W3CDTF">2018-07-10T16:52:33Z</dcterms:modified>
</cp:coreProperties>
</file>