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Race Committee\Race Results\2022\"/>
    </mc:Choice>
  </mc:AlternateContent>
  <xr:revisionPtr revIDLastSave="0" documentId="13_ncr:1_{324AD0BB-B253-401A-BA13-D51A4E379AC3}" xr6:coauthVersionLast="47" xr6:coauthVersionMax="47" xr10:uidLastSave="{00000000-0000-0000-0000-000000000000}"/>
  <bookViews>
    <workbookView xWindow="-110" yWindow="-110" windowWidth="19420" windowHeight="10300" tabRatio="632" activeTab="6" xr2:uid="{00000000-000D-0000-FFFF-FFFF00000000}"/>
  </bookViews>
  <sheets>
    <sheet name="1月" sheetId="27" r:id="rId1"/>
    <sheet name="2月" sheetId="30" r:id="rId2"/>
    <sheet name="3月" sheetId="32" r:id="rId3"/>
    <sheet name="4月" sheetId="33" r:id="rId4"/>
    <sheet name="5月" sheetId="35" r:id="rId5"/>
    <sheet name="6月" sheetId="36" r:id="rId6"/>
    <sheet name="得点計" sheetId="19" r:id="rId7"/>
    <sheet name="ｺﾐｯﾃｨｰ" sheetId="20" r:id="rId8"/>
    <sheet name="参照ﾃﾞｰﾀ" sheetId="2" r:id="rId9"/>
  </sheets>
  <definedNames>
    <definedName name="_xlnm._FilterDatabase" localSheetId="0" hidden="1">'1月'!$C$7:$K$20</definedName>
    <definedName name="_xlnm._FilterDatabase" localSheetId="1" hidden="1">'2月'!$C$7:$K$20</definedName>
    <definedName name="_xlnm._FilterDatabase" localSheetId="2" hidden="1">'3月'!$C$7:$K$20</definedName>
    <definedName name="_xlnm._FilterDatabase" localSheetId="3" hidden="1">'4月'!$C$7:$K$17</definedName>
    <definedName name="_xlnm._FilterDatabase" localSheetId="4" hidden="1">'5月'!$C$7:$K$20</definedName>
    <definedName name="_xlnm._FilterDatabase" localSheetId="5" hidden="1">'6月'!$C$7:$K$20</definedName>
    <definedName name="_xlnm._FilterDatabase" localSheetId="6" hidden="1">得点計!$C$7:$K$26</definedName>
    <definedName name="AccessDatabase" hidden="1">"A:\フリートレース.mdb"</definedName>
    <definedName name="Button_1">"フリートレース_月別フォーマット_List"</definedName>
    <definedName name="Button_2">"フリートレース_月別フォーマット_List"</definedName>
    <definedName name="Button_3">"フリートレース_月別フォーマット_List"</definedName>
    <definedName name="Button_4">"フリートレース_月別フォーマット_List"</definedName>
    <definedName name="Button_7">"フリートレース_各艇データ__2__List"</definedName>
    <definedName name="Button_8">"フリートレース_各艇データ__2__List"</definedName>
    <definedName name="_xlnm.Print_Area" localSheetId="0">'1月'!$B$2:$Q$41</definedName>
    <definedName name="_xlnm.Print_Area" localSheetId="1">'2月'!$B$2:$Q$41</definedName>
    <definedName name="_xlnm.Print_Area" localSheetId="2">'3月'!$B$2:$Q$41</definedName>
    <definedName name="_xlnm.Print_Area" localSheetId="3">'4月'!$B$2:$Q$41</definedName>
    <definedName name="_xlnm.Print_Area" localSheetId="4">'5月'!$B$2:$Q$41</definedName>
    <definedName name="_xlnm.Print_Area" localSheetId="5">'6月'!$B$2:$Q$41</definedName>
    <definedName name="_xlnm.Print_Area" localSheetId="7">ｺﾐｯﾃｨｰ!$B$2:$M$33</definedName>
    <definedName name="_xlnm.Print_Area" localSheetId="6">得点計!$B$1:$N$48</definedName>
    <definedName name="ＴＡ">参照ﾃﾞｰﾀ!$AC$3:$AC$7</definedName>
    <definedName name="コース">参照ﾃﾞｰﾀ!$L$3:$L$15</definedName>
    <definedName name="コース・距離">参照ﾃﾞｰﾀ!$L$3:$N$15</definedName>
    <definedName name="フリートレース_各艇データ__2__List" localSheetId="1">#REF!</definedName>
    <definedName name="フリートレース_各艇データ__2__List" localSheetId="2">#REF!</definedName>
    <definedName name="フリートレース_各艇データ__2__List" localSheetId="3">#REF!</definedName>
    <definedName name="フリートレース_各艇データ__2__List" localSheetId="4">#REF!</definedName>
    <definedName name="フリートレース_各艇データ__2__List" localSheetId="5">#REF!</definedName>
    <definedName name="フリートレース_各艇データ__2__List">#REF!</definedName>
    <definedName name="フリートレース_月別フォーマット_List" localSheetId="1">#REF!</definedName>
    <definedName name="フリートレース_月別フォーマット_List" localSheetId="2">#REF!</definedName>
    <definedName name="フリートレース_月別フォーマット_List" localSheetId="3">#REF!</definedName>
    <definedName name="フリートレース_月別フォーマット_List" localSheetId="4">#REF!</definedName>
    <definedName name="フリートレース_月別フォーマット_List" localSheetId="5">#REF!</definedName>
    <definedName name="フリートレース_月別フォーマット_List">#REF!</definedName>
    <definedName name="レース番号">参照ﾃﾞｰﾀ!$W$3:$W$18</definedName>
    <definedName name="レース名">参照ﾃﾞｰﾀ!$Y$3:$Y$6</definedName>
    <definedName name="開催日">参照ﾃﾞｰﾀ!$T$3:$T$18</definedName>
    <definedName name="各艇データ">参照ﾃﾞｰﾀ!$C$4:$J$55</definedName>
    <definedName name="月">参照ﾃﾞｰﾀ!$R$3:$R$16</definedName>
    <definedName name="暫定">参照ﾃﾞｰﾀ!$AA$3:$AA$5</definedName>
    <definedName name="時刻">参照ﾃﾞｰﾀ!$AE$3:$AE$12</definedName>
    <definedName name="得点">参照ﾃﾞｰﾀ!$AG$3:$AG$7</definedName>
    <definedName name="年">参照ﾃﾞｰﾀ!$P$3:$P$12</definedName>
  </definedNames>
  <calcPr calcId="191029"/>
</workbook>
</file>

<file path=xl/calcChain.xml><?xml version="1.0" encoding="utf-8"?>
<calcChain xmlns="http://schemas.openxmlformats.org/spreadsheetml/2006/main">
  <c r="N21" i="36" l="1"/>
  <c r="H13" i="35"/>
  <c r="K13" i="35" s="1"/>
  <c r="D13" i="35"/>
  <c r="D16" i="19"/>
  <c r="D23" i="19"/>
  <c r="D22" i="19"/>
  <c r="D14" i="19"/>
  <c r="D13" i="19"/>
  <c r="D17" i="19"/>
  <c r="D21" i="19"/>
  <c r="D19" i="19"/>
  <c r="D10" i="19"/>
  <c r="D11" i="19"/>
  <c r="D9" i="19"/>
  <c r="D15" i="19"/>
  <c r="D8" i="19"/>
  <c r="D12" i="19"/>
  <c r="D7" i="19"/>
  <c r="AQ5" i="2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N13" i="35" l="1"/>
  <c r="K20" i="19"/>
  <c r="K18" i="19"/>
  <c r="K16" i="19"/>
  <c r="K23" i="19"/>
  <c r="H21" i="33"/>
  <c r="H20" i="33"/>
  <c r="H19" i="33"/>
  <c r="H18" i="33"/>
  <c r="H17" i="33"/>
  <c r="H16" i="33"/>
  <c r="H14" i="33"/>
  <c r="H13" i="33"/>
  <c r="H15" i="33"/>
  <c r="H12" i="33"/>
  <c r="H11" i="33"/>
  <c r="H9" i="33"/>
  <c r="H10" i="33"/>
  <c r="H8" i="33"/>
  <c r="D21" i="33"/>
  <c r="D20" i="33"/>
  <c r="D19" i="33"/>
  <c r="D18" i="33"/>
  <c r="D17" i="33"/>
  <c r="D16" i="33"/>
  <c r="D14" i="33"/>
  <c r="D13" i="33"/>
  <c r="D15" i="33"/>
  <c r="D12" i="33"/>
  <c r="D11" i="33"/>
  <c r="D9" i="33"/>
  <c r="D10" i="33"/>
  <c r="D8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O6" i="30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H7" i="27"/>
  <c r="D7" i="27"/>
  <c r="D7" i="36" l="1"/>
  <c r="R7" i="20" l="1"/>
  <c r="N3" i="36" l="1"/>
  <c r="R20" i="20"/>
  <c r="Q20" i="20"/>
  <c r="F39" i="36"/>
  <c r="F35" i="36"/>
  <c r="O6" i="35"/>
  <c r="F39" i="35"/>
  <c r="F35" i="35"/>
  <c r="N3" i="35"/>
  <c r="F39" i="33"/>
  <c r="F35" i="33"/>
  <c r="T15" i="33"/>
  <c r="U15" i="33"/>
  <c r="V15" i="33"/>
  <c r="W15" i="33"/>
  <c r="X15" i="33"/>
  <c r="Y15" i="33"/>
  <c r="T16" i="33"/>
  <c r="U16" i="33"/>
  <c r="V16" i="33"/>
  <c r="W16" i="33"/>
  <c r="X16" i="33"/>
  <c r="Y16" i="33"/>
  <c r="T17" i="33"/>
  <c r="U17" i="33"/>
  <c r="V17" i="33"/>
  <c r="W17" i="33"/>
  <c r="X17" i="33"/>
  <c r="I17" i="33" s="1"/>
  <c r="Y17" i="33"/>
  <c r="F39" i="32"/>
  <c r="F35" i="32"/>
  <c r="F39" i="30"/>
  <c r="F35" i="30"/>
  <c r="N3" i="30"/>
  <c r="E16" i="33" l="1"/>
  <c r="E17" i="33"/>
  <c r="I16" i="33"/>
  <c r="N16" i="30"/>
  <c r="N7" i="30"/>
  <c r="N23" i="30"/>
  <c r="N20" i="30"/>
  <c r="N11" i="30"/>
  <c r="N8" i="30"/>
  <c r="N24" i="30"/>
  <c r="N15" i="30"/>
  <c r="N12" i="30"/>
  <c r="N19" i="30"/>
  <c r="N25" i="30"/>
  <c r="N13" i="30"/>
  <c r="N9" i="30"/>
  <c r="N10" i="30"/>
  <c r="N21" i="30"/>
  <c r="N18" i="30"/>
  <c r="N22" i="30"/>
  <c r="N17" i="30"/>
  <c r="N14" i="30"/>
  <c r="N26" i="30"/>
  <c r="O6" i="27"/>
  <c r="F39" i="27"/>
  <c r="F35" i="27"/>
  <c r="N3" i="27"/>
  <c r="AJ17" i="2"/>
  <c r="P20" i="20" s="1"/>
  <c r="AQ17" i="2"/>
  <c r="AI17" i="2"/>
  <c r="N13" i="27" l="1"/>
  <c r="N25" i="27"/>
  <c r="N17" i="27"/>
  <c r="N9" i="27"/>
  <c r="N21" i="27"/>
  <c r="N23" i="27"/>
  <c r="N18" i="27"/>
  <c r="N12" i="27"/>
  <c r="N20" i="27"/>
  <c r="N11" i="27"/>
  <c r="N15" i="27"/>
  <c r="N22" i="27"/>
  <c r="N10" i="27"/>
  <c r="N7" i="27"/>
  <c r="N8" i="27"/>
  <c r="N16" i="27"/>
  <c r="N24" i="27"/>
  <c r="N19" i="27"/>
  <c r="N26" i="27"/>
  <c r="N14" i="27"/>
  <c r="D21" i="36"/>
  <c r="H21" i="36"/>
  <c r="D23" i="36"/>
  <c r="H23" i="36"/>
  <c r="K17" i="19" l="1"/>
  <c r="K13" i="19"/>
  <c r="K10" i="19"/>
  <c r="O6" i="36" l="1"/>
  <c r="O6" i="33"/>
  <c r="K8" i="19"/>
  <c r="K12" i="19"/>
  <c r="K7" i="19"/>
  <c r="K9" i="19"/>
  <c r="K19" i="19"/>
  <c r="K11" i="19"/>
  <c r="K14" i="19"/>
  <c r="K22" i="19"/>
  <c r="K21" i="19"/>
  <c r="K15" i="19"/>
  <c r="AB31" i="36" l="1"/>
  <c r="AA31" i="36"/>
  <c r="Z31" i="36"/>
  <c r="X31" i="36"/>
  <c r="W31" i="36"/>
  <c r="I31" i="36" s="1"/>
  <c r="V31" i="36"/>
  <c r="U31" i="36"/>
  <c r="T31" i="36"/>
  <c r="S31" i="36"/>
  <c r="H31" i="36"/>
  <c r="D31" i="36"/>
  <c r="AB30" i="36"/>
  <c r="AA30" i="36"/>
  <c r="Z30" i="36"/>
  <c r="X30" i="36"/>
  <c r="W30" i="36"/>
  <c r="V30" i="36"/>
  <c r="U30" i="36"/>
  <c r="T30" i="36"/>
  <c r="S30" i="36"/>
  <c r="D30" i="36"/>
  <c r="AB29" i="36"/>
  <c r="AA29" i="36"/>
  <c r="Z29" i="36"/>
  <c r="X29" i="36"/>
  <c r="W29" i="36"/>
  <c r="V29" i="36"/>
  <c r="U29" i="36"/>
  <c r="T29" i="36"/>
  <c r="S29" i="36"/>
  <c r="D29" i="36"/>
  <c r="AB28" i="36"/>
  <c r="AA28" i="36"/>
  <c r="Z28" i="36"/>
  <c r="X28" i="36"/>
  <c r="W28" i="36"/>
  <c r="V28" i="36"/>
  <c r="U28" i="36"/>
  <c r="T28" i="36"/>
  <c r="S28" i="36"/>
  <c r="D28" i="36"/>
  <c r="AB27" i="36"/>
  <c r="AA27" i="36"/>
  <c r="Z27" i="36"/>
  <c r="X27" i="36"/>
  <c r="W27" i="36"/>
  <c r="V27" i="36"/>
  <c r="U27" i="36"/>
  <c r="T27" i="36"/>
  <c r="S27" i="36"/>
  <c r="H27" i="36"/>
  <c r="D27" i="36"/>
  <c r="AB26" i="36"/>
  <c r="AA26" i="36"/>
  <c r="Z26" i="36"/>
  <c r="X26" i="36"/>
  <c r="W26" i="36"/>
  <c r="I26" i="36" s="1"/>
  <c r="V26" i="36"/>
  <c r="U26" i="36"/>
  <c r="T26" i="36"/>
  <c r="S26" i="36"/>
  <c r="H26" i="36"/>
  <c r="D26" i="36"/>
  <c r="AB25" i="36"/>
  <c r="AA25" i="36"/>
  <c r="Z25" i="36"/>
  <c r="X25" i="36"/>
  <c r="W25" i="36"/>
  <c r="V25" i="36"/>
  <c r="U25" i="36"/>
  <c r="T25" i="36"/>
  <c r="S25" i="36"/>
  <c r="D25" i="36"/>
  <c r="AB24" i="36"/>
  <c r="AA24" i="36"/>
  <c r="Z24" i="36"/>
  <c r="X24" i="36"/>
  <c r="W24" i="36"/>
  <c r="V24" i="36"/>
  <c r="U24" i="36"/>
  <c r="T24" i="36"/>
  <c r="S24" i="36"/>
  <c r="AB23" i="36"/>
  <c r="AA23" i="36"/>
  <c r="Z23" i="36"/>
  <c r="X23" i="36"/>
  <c r="W23" i="36"/>
  <c r="V23" i="36"/>
  <c r="U23" i="36"/>
  <c r="T23" i="36"/>
  <c r="S23" i="36"/>
  <c r="AB22" i="36"/>
  <c r="AA22" i="36"/>
  <c r="Z22" i="36"/>
  <c r="X22" i="36"/>
  <c r="W22" i="36"/>
  <c r="V22" i="36"/>
  <c r="U22" i="36"/>
  <c r="T22" i="36"/>
  <c r="S22" i="36"/>
  <c r="AB21" i="36"/>
  <c r="AA21" i="36"/>
  <c r="Z21" i="36"/>
  <c r="X21" i="36"/>
  <c r="W21" i="36"/>
  <c r="V21" i="36"/>
  <c r="U21" i="36"/>
  <c r="T21" i="36"/>
  <c r="S21" i="36"/>
  <c r="H18" i="36"/>
  <c r="D18" i="36"/>
  <c r="AB20" i="36"/>
  <c r="AA20" i="36"/>
  <c r="Z20" i="36"/>
  <c r="X20" i="36"/>
  <c r="W20" i="36"/>
  <c r="V20" i="36"/>
  <c r="U20" i="36"/>
  <c r="T20" i="36"/>
  <c r="S20" i="36"/>
  <c r="H11" i="36"/>
  <c r="D11" i="36"/>
  <c r="AB19" i="36"/>
  <c r="AA19" i="36"/>
  <c r="Z19" i="36"/>
  <c r="X19" i="36"/>
  <c r="W19" i="36"/>
  <c r="V19" i="36"/>
  <c r="U19" i="36"/>
  <c r="T19" i="36"/>
  <c r="S19" i="36"/>
  <c r="N20" i="36"/>
  <c r="AB18" i="36"/>
  <c r="AA18" i="36"/>
  <c r="Z18" i="36"/>
  <c r="X18" i="36"/>
  <c r="W18" i="36"/>
  <c r="V18" i="36"/>
  <c r="U18" i="36"/>
  <c r="T18" i="36"/>
  <c r="S18" i="36"/>
  <c r="H22" i="36"/>
  <c r="N22" i="36" s="1"/>
  <c r="D22" i="36"/>
  <c r="AB17" i="36"/>
  <c r="AA17" i="36"/>
  <c r="Z17" i="36"/>
  <c r="X17" i="36"/>
  <c r="W17" i="36"/>
  <c r="V17" i="36"/>
  <c r="U17" i="36"/>
  <c r="T17" i="36"/>
  <c r="S17" i="36"/>
  <c r="H15" i="36"/>
  <c r="D15" i="36"/>
  <c r="AB16" i="36"/>
  <c r="AA16" i="36"/>
  <c r="Z16" i="36"/>
  <c r="X16" i="36"/>
  <c r="W16" i="36"/>
  <c r="V16" i="36"/>
  <c r="U16" i="36"/>
  <c r="T16" i="36"/>
  <c r="S16" i="36"/>
  <c r="H19" i="36"/>
  <c r="D19" i="36"/>
  <c r="AB15" i="36"/>
  <c r="AA15" i="36"/>
  <c r="Z15" i="36"/>
  <c r="X15" i="36"/>
  <c r="W15" i="36"/>
  <c r="V15" i="36"/>
  <c r="U15" i="36"/>
  <c r="T15" i="36"/>
  <c r="S15" i="36"/>
  <c r="H14" i="36"/>
  <c r="D14" i="36"/>
  <c r="AB14" i="36"/>
  <c r="AA14" i="36"/>
  <c r="Z14" i="36"/>
  <c r="X14" i="36"/>
  <c r="W14" i="36"/>
  <c r="V14" i="36"/>
  <c r="U14" i="36"/>
  <c r="T14" i="36"/>
  <c r="S14" i="36"/>
  <c r="H16" i="36"/>
  <c r="D16" i="36"/>
  <c r="AB13" i="36"/>
  <c r="AA13" i="36"/>
  <c r="Z13" i="36"/>
  <c r="X13" i="36"/>
  <c r="W13" i="36"/>
  <c r="V13" i="36"/>
  <c r="U13" i="36"/>
  <c r="T13" i="36"/>
  <c r="S13" i="36"/>
  <c r="H7" i="36"/>
  <c r="AB12" i="36"/>
  <c r="AA12" i="36"/>
  <c r="Z12" i="36"/>
  <c r="X12" i="36"/>
  <c r="W12" i="36"/>
  <c r="V12" i="36"/>
  <c r="U12" i="36"/>
  <c r="T12" i="36"/>
  <c r="S12" i="36"/>
  <c r="H17" i="36"/>
  <c r="D17" i="36"/>
  <c r="AB11" i="36"/>
  <c r="AA11" i="36"/>
  <c r="Z11" i="36"/>
  <c r="X11" i="36"/>
  <c r="W11" i="36"/>
  <c r="V11" i="36"/>
  <c r="U11" i="36"/>
  <c r="T11" i="36"/>
  <c r="E7" i="36" s="1"/>
  <c r="S11" i="36"/>
  <c r="H9" i="36"/>
  <c r="D9" i="36"/>
  <c r="AB10" i="36"/>
  <c r="AA10" i="36"/>
  <c r="Z10" i="36"/>
  <c r="X10" i="36"/>
  <c r="W10" i="36"/>
  <c r="I10" i="36" s="1"/>
  <c r="V10" i="36"/>
  <c r="U10" i="36"/>
  <c r="T10" i="36"/>
  <c r="S10" i="36"/>
  <c r="H10" i="36"/>
  <c r="D10" i="36"/>
  <c r="AB9" i="36"/>
  <c r="AA9" i="36"/>
  <c r="Z9" i="36"/>
  <c r="X9" i="36"/>
  <c r="W9" i="36"/>
  <c r="V9" i="36"/>
  <c r="U9" i="36"/>
  <c r="T9" i="36"/>
  <c r="S9" i="36"/>
  <c r="H8" i="36"/>
  <c r="D8" i="36"/>
  <c r="AB8" i="36"/>
  <c r="AA8" i="36"/>
  <c r="Z8" i="36"/>
  <c r="X8" i="36"/>
  <c r="W8" i="36"/>
  <c r="V8" i="36"/>
  <c r="U8" i="36"/>
  <c r="T8" i="36"/>
  <c r="S8" i="36"/>
  <c r="H13" i="36"/>
  <c r="D13" i="36"/>
  <c r="AB7" i="36"/>
  <c r="AA7" i="36"/>
  <c r="Z7" i="36"/>
  <c r="X7" i="36"/>
  <c r="W7" i="36"/>
  <c r="V7" i="36"/>
  <c r="U7" i="36"/>
  <c r="T7" i="36"/>
  <c r="S7" i="36"/>
  <c r="H12" i="36"/>
  <c r="D12" i="36"/>
  <c r="O16" i="36"/>
  <c r="N31" i="36"/>
  <c r="D2" i="36"/>
  <c r="AC31" i="35"/>
  <c r="AB31" i="35"/>
  <c r="AA31" i="35"/>
  <c r="Y31" i="35"/>
  <c r="X31" i="35"/>
  <c r="I31" i="35" s="1"/>
  <c r="W31" i="35"/>
  <c r="V31" i="35"/>
  <c r="U31" i="35"/>
  <c r="T31" i="35"/>
  <c r="H31" i="35"/>
  <c r="D31" i="35"/>
  <c r="AC30" i="35"/>
  <c r="AB30" i="35"/>
  <c r="AA30" i="35"/>
  <c r="Y30" i="35"/>
  <c r="X30" i="35"/>
  <c r="W30" i="35"/>
  <c r="V30" i="35"/>
  <c r="U30" i="35"/>
  <c r="T30" i="35"/>
  <c r="D30" i="35"/>
  <c r="AC29" i="35"/>
  <c r="AB29" i="35"/>
  <c r="AA29" i="35"/>
  <c r="Y29" i="35"/>
  <c r="X29" i="35"/>
  <c r="W29" i="35"/>
  <c r="V29" i="35"/>
  <c r="U29" i="35"/>
  <c r="T29" i="35"/>
  <c r="D29" i="35"/>
  <c r="AC28" i="35"/>
  <c r="AB28" i="35"/>
  <c r="AA28" i="35"/>
  <c r="Y28" i="35"/>
  <c r="X28" i="35"/>
  <c r="W28" i="35"/>
  <c r="V28" i="35"/>
  <c r="U28" i="35"/>
  <c r="T28" i="35"/>
  <c r="D28" i="35"/>
  <c r="AC27" i="35"/>
  <c r="AB27" i="35"/>
  <c r="AA27" i="35"/>
  <c r="Y27" i="35"/>
  <c r="X27" i="35"/>
  <c r="W27" i="35"/>
  <c r="V27" i="35"/>
  <c r="U27" i="35"/>
  <c r="T27" i="35"/>
  <c r="H27" i="35"/>
  <c r="D27" i="35"/>
  <c r="AC26" i="35"/>
  <c r="AB26" i="35"/>
  <c r="AA26" i="35"/>
  <c r="Y26" i="35"/>
  <c r="X26" i="35"/>
  <c r="I26" i="35" s="1"/>
  <c r="W26" i="35"/>
  <c r="V26" i="35"/>
  <c r="U26" i="35"/>
  <c r="T26" i="35"/>
  <c r="H26" i="35"/>
  <c r="D26" i="35"/>
  <c r="AC25" i="35"/>
  <c r="AB25" i="35"/>
  <c r="AA25" i="35"/>
  <c r="Y25" i="35"/>
  <c r="X25" i="35"/>
  <c r="W25" i="35"/>
  <c r="V25" i="35"/>
  <c r="U25" i="35"/>
  <c r="T25" i="35"/>
  <c r="D25" i="35"/>
  <c r="AC24" i="35"/>
  <c r="AB24" i="35"/>
  <c r="AA24" i="35"/>
  <c r="Y24" i="35"/>
  <c r="X24" i="35"/>
  <c r="W24" i="35"/>
  <c r="V24" i="35"/>
  <c r="U24" i="35"/>
  <c r="T24" i="35"/>
  <c r="AC23" i="35"/>
  <c r="AB23" i="35"/>
  <c r="AA23" i="35"/>
  <c r="Y23" i="35"/>
  <c r="X23" i="35"/>
  <c r="W23" i="35"/>
  <c r="V23" i="35"/>
  <c r="U23" i="35"/>
  <c r="T23" i="35"/>
  <c r="D23" i="35"/>
  <c r="AC22" i="35"/>
  <c r="AB22" i="35"/>
  <c r="AA22" i="35"/>
  <c r="Y22" i="35"/>
  <c r="X22" i="35"/>
  <c r="W22" i="35"/>
  <c r="V22" i="35"/>
  <c r="U22" i="35"/>
  <c r="T22" i="35"/>
  <c r="AC21" i="35"/>
  <c r="AB21" i="35"/>
  <c r="AA21" i="35"/>
  <c r="Y21" i="35"/>
  <c r="X21" i="35"/>
  <c r="W21" i="35"/>
  <c r="V21" i="35"/>
  <c r="U21" i="35"/>
  <c r="T21" i="35"/>
  <c r="D21" i="35"/>
  <c r="AC20" i="35"/>
  <c r="AB20" i="35"/>
  <c r="AA20" i="35"/>
  <c r="Y20" i="35"/>
  <c r="X20" i="35"/>
  <c r="I20" i="35" s="1"/>
  <c r="W20" i="35"/>
  <c r="V20" i="35"/>
  <c r="U20" i="35"/>
  <c r="E20" i="35" s="1"/>
  <c r="T20" i="35"/>
  <c r="H20" i="35"/>
  <c r="D20" i="35"/>
  <c r="AC19" i="35"/>
  <c r="AB19" i="35"/>
  <c r="AA19" i="35"/>
  <c r="Y19" i="35"/>
  <c r="X19" i="35"/>
  <c r="I19" i="35" s="1"/>
  <c r="W19" i="35"/>
  <c r="V19" i="35"/>
  <c r="U19" i="35"/>
  <c r="E19" i="35" s="1"/>
  <c r="T19" i="35"/>
  <c r="H19" i="35"/>
  <c r="D19" i="35"/>
  <c r="AC18" i="35"/>
  <c r="AB18" i="35"/>
  <c r="AA18" i="35"/>
  <c r="Y18" i="35"/>
  <c r="X18" i="35"/>
  <c r="I18" i="35" s="1"/>
  <c r="W18" i="35"/>
  <c r="V18" i="35"/>
  <c r="U18" i="35"/>
  <c r="E18" i="35" s="1"/>
  <c r="T18" i="35"/>
  <c r="H18" i="35"/>
  <c r="D18" i="35"/>
  <c r="AC17" i="35"/>
  <c r="AB17" i="35"/>
  <c r="AA17" i="35"/>
  <c r="Y17" i="35"/>
  <c r="X17" i="35"/>
  <c r="I17" i="35" s="1"/>
  <c r="W17" i="35"/>
  <c r="V17" i="35"/>
  <c r="U17" i="35"/>
  <c r="E17" i="35" s="1"/>
  <c r="T17" i="35"/>
  <c r="H17" i="35"/>
  <c r="D17" i="35"/>
  <c r="AC16" i="35"/>
  <c r="AB16" i="35"/>
  <c r="AA16" i="35"/>
  <c r="Y16" i="35"/>
  <c r="X16" i="35"/>
  <c r="I16" i="35" s="1"/>
  <c r="W16" i="35"/>
  <c r="V16" i="35"/>
  <c r="U16" i="35"/>
  <c r="E16" i="35" s="1"/>
  <c r="T16" i="35"/>
  <c r="H16" i="35"/>
  <c r="D16" i="35"/>
  <c r="AC15" i="35"/>
  <c r="AB15" i="35"/>
  <c r="AA15" i="35"/>
  <c r="Y15" i="35"/>
  <c r="X15" i="35"/>
  <c r="I15" i="35" s="1"/>
  <c r="W15" i="35"/>
  <c r="V15" i="35"/>
  <c r="U15" i="35"/>
  <c r="T15" i="35"/>
  <c r="H15" i="35"/>
  <c r="D15" i="35"/>
  <c r="AC14" i="35"/>
  <c r="AB14" i="35"/>
  <c r="AA14" i="35"/>
  <c r="Y14" i="35"/>
  <c r="X14" i="35"/>
  <c r="W14" i="35"/>
  <c r="V14" i="35"/>
  <c r="U14" i="35"/>
  <c r="T14" i="35"/>
  <c r="AC13" i="35"/>
  <c r="AB13" i="35"/>
  <c r="AA13" i="35"/>
  <c r="Y13" i="35"/>
  <c r="X13" i="35"/>
  <c r="W13" i="35"/>
  <c r="V13" i="35"/>
  <c r="U13" i="35"/>
  <c r="T13" i="35"/>
  <c r="AC12" i="35"/>
  <c r="AB12" i="35"/>
  <c r="AA12" i="35"/>
  <c r="Y12" i="35"/>
  <c r="X12" i="35"/>
  <c r="W12" i="35"/>
  <c r="V12" i="35"/>
  <c r="U12" i="35"/>
  <c r="T12" i="35"/>
  <c r="H11" i="35"/>
  <c r="D11" i="35"/>
  <c r="AC11" i="35"/>
  <c r="AB11" i="35"/>
  <c r="AA11" i="35"/>
  <c r="Y11" i="35"/>
  <c r="X11" i="35"/>
  <c r="W11" i="35"/>
  <c r="V11" i="35"/>
  <c r="U11" i="35"/>
  <c r="T11" i="35"/>
  <c r="H12" i="35"/>
  <c r="D12" i="35"/>
  <c r="AC10" i="35"/>
  <c r="AB10" i="35"/>
  <c r="AA10" i="35"/>
  <c r="Y10" i="35"/>
  <c r="X10" i="35"/>
  <c r="I10" i="35" s="1"/>
  <c r="W10" i="35"/>
  <c r="V10" i="35"/>
  <c r="U10" i="35"/>
  <c r="T10" i="35"/>
  <c r="H10" i="35"/>
  <c r="D10" i="35"/>
  <c r="AC9" i="35"/>
  <c r="AB9" i="35"/>
  <c r="AA9" i="35"/>
  <c r="Y9" i="35"/>
  <c r="X9" i="35"/>
  <c r="I9" i="35" s="1"/>
  <c r="W9" i="35"/>
  <c r="V9" i="35"/>
  <c r="U9" i="35"/>
  <c r="T9" i="35"/>
  <c r="H9" i="35"/>
  <c r="D9" i="35"/>
  <c r="AC8" i="35"/>
  <c r="AB8" i="35"/>
  <c r="AA8" i="35"/>
  <c r="Y8" i="35"/>
  <c r="X8" i="35"/>
  <c r="W8" i="35"/>
  <c r="V8" i="35"/>
  <c r="U8" i="35"/>
  <c r="T8" i="35"/>
  <c r="H8" i="35"/>
  <c r="D8" i="35"/>
  <c r="AC7" i="35"/>
  <c r="AB7" i="35"/>
  <c r="AA7" i="35"/>
  <c r="Y7" i="35"/>
  <c r="X7" i="35"/>
  <c r="W7" i="35"/>
  <c r="V7" i="35"/>
  <c r="U7" i="35"/>
  <c r="T7" i="35"/>
  <c r="H7" i="35"/>
  <c r="D7" i="35"/>
  <c r="N31" i="35"/>
  <c r="D2" i="35"/>
  <c r="AC31" i="33"/>
  <c r="AB31" i="33"/>
  <c r="AA31" i="33"/>
  <c r="O31" i="33" s="1"/>
  <c r="Y31" i="33"/>
  <c r="X31" i="33"/>
  <c r="W31" i="33"/>
  <c r="V31" i="33"/>
  <c r="U31" i="33"/>
  <c r="T31" i="33"/>
  <c r="H31" i="33"/>
  <c r="D31" i="33"/>
  <c r="AC30" i="33"/>
  <c r="AB30" i="33"/>
  <c r="AA30" i="33"/>
  <c r="Y30" i="33"/>
  <c r="X30" i="33"/>
  <c r="W30" i="33"/>
  <c r="V30" i="33"/>
  <c r="U30" i="33"/>
  <c r="T30" i="33"/>
  <c r="D30" i="33"/>
  <c r="AC29" i="33"/>
  <c r="AB29" i="33"/>
  <c r="AA29" i="33"/>
  <c r="Y29" i="33"/>
  <c r="X29" i="33"/>
  <c r="W29" i="33"/>
  <c r="V29" i="33"/>
  <c r="U29" i="33"/>
  <c r="T29" i="33"/>
  <c r="D29" i="33"/>
  <c r="AC28" i="33"/>
  <c r="AB28" i="33"/>
  <c r="AA28" i="33"/>
  <c r="Y28" i="33"/>
  <c r="X28" i="33"/>
  <c r="W28" i="33"/>
  <c r="V28" i="33"/>
  <c r="U28" i="33"/>
  <c r="T28" i="33"/>
  <c r="D28" i="33"/>
  <c r="AC27" i="33"/>
  <c r="AB27" i="33"/>
  <c r="AA27" i="33"/>
  <c r="Y27" i="33"/>
  <c r="X27" i="33"/>
  <c r="W27" i="33"/>
  <c r="V27" i="33"/>
  <c r="U27" i="33"/>
  <c r="T27" i="33"/>
  <c r="H27" i="33"/>
  <c r="D27" i="33"/>
  <c r="AC26" i="33"/>
  <c r="AB26" i="33"/>
  <c r="AA26" i="33"/>
  <c r="Y26" i="33"/>
  <c r="X26" i="33"/>
  <c r="W26" i="33"/>
  <c r="V26" i="33"/>
  <c r="U26" i="33"/>
  <c r="T26" i="33"/>
  <c r="AC25" i="33"/>
  <c r="AB25" i="33"/>
  <c r="AA25" i="33"/>
  <c r="Y25" i="33"/>
  <c r="X25" i="33"/>
  <c r="W25" i="33"/>
  <c r="V25" i="33"/>
  <c r="U25" i="33"/>
  <c r="T25" i="33"/>
  <c r="AC24" i="33"/>
  <c r="AB24" i="33"/>
  <c r="AA24" i="33"/>
  <c r="Y24" i="33"/>
  <c r="X24" i="33"/>
  <c r="W24" i="33"/>
  <c r="V24" i="33"/>
  <c r="U24" i="33"/>
  <c r="T24" i="33"/>
  <c r="AC23" i="33"/>
  <c r="AB23" i="33"/>
  <c r="AA23" i="33"/>
  <c r="Y23" i="33"/>
  <c r="X23" i="33"/>
  <c r="W23" i="33"/>
  <c r="V23" i="33"/>
  <c r="U23" i="33"/>
  <c r="T23" i="33"/>
  <c r="AC22" i="33"/>
  <c r="AB22" i="33"/>
  <c r="AA22" i="33"/>
  <c r="Y22" i="33"/>
  <c r="X22" i="33"/>
  <c r="W22" i="33"/>
  <c r="V22" i="33"/>
  <c r="U22" i="33"/>
  <c r="T22" i="33"/>
  <c r="AC21" i="33"/>
  <c r="AB21" i="33"/>
  <c r="AA21" i="33"/>
  <c r="Y21" i="33"/>
  <c r="X21" i="33"/>
  <c r="W21" i="33"/>
  <c r="V21" i="33"/>
  <c r="U21" i="33"/>
  <c r="T21" i="33"/>
  <c r="AC20" i="33"/>
  <c r="AB20" i="33"/>
  <c r="AA20" i="33"/>
  <c r="Y20" i="33"/>
  <c r="X20" i="33"/>
  <c r="W20" i="33"/>
  <c r="V20" i="33"/>
  <c r="U20" i="33"/>
  <c r="E20" i="33" s="1"/>
  <c r="T20" i="33"/>
  <c r="AC19" i="33"/>
  <c r="AB19" i="33"/>
  <c r="AA19" i="33"/>
  <c r="O19" i="33" s="1"/>
  <c r="Y19" i="33"/>
  <c r="X19" i="33"/>
  <c r="W19" i="33"/>
  <c r="V19" i="33"/>
  <c r="U19" i="33"/>
  <c r="T19" i="33"/>
  <c r="AC18" i="33"/>
  <c r="AB18" i="33"/>
  <c r="AA18" i="33"/>
  <c r="O18" i="33" s="1"/>
  <c r="Y18" i="33"/>
  <c r="X18" i="33"/>
  <c r="W18" i="33"/>
  <c r="V18" i="33"/>
  <c r="U18" i="33"/>
  <c r="T18" i="33"/>
  <c r="AC17" i="33"/>
  <c r="AB17" i="33"/>
  <c r="AA17" i="33"/>
  <c r="O17" i="33" s="1"/>
  <c r="AC16" i="33"/>
  <c r="AB16" i="33"/>
  <c r="AA16" i="33"/>
  <c r="O16" i="33" s="1"/>
  <c r="AC15" i="33"/>
  <c r="AB15" i="33"/>
  <c r="AA15" i="33"/>
  <c r="O14" i="33" s="1"/>
  <c r="AC14" i="33"/>
  <c r="AB14" i="33"/>
  <c r="AA14" i="33"/>
  <c r="O13" i="33" s="1"/>
  <c r="Y14" i="33"/>
  <c r="X14" i="33"/>
  <c r="W14" i="33"/>
  <c r="I14" i="33" s="1"/>
  <c r="V14" i="33"/>
  <c r="U14" i="33"/>
  <c r="T14" i="33"/>
  <c r="E14" i="33" s="1"/>
  <c r="AC13" i="33"/>
  <c r="AB13" i="33"/>
  <c r="AA13" i="33"/>
  <c r="O15" i="33" s="1"/>
  <c r="Y13" i="33"/>
  <c r="X13" i="33"/>
  <c r="I15" i="33" s="1"/>
  <c r="W13" i="33"/>
  <c r="V13" i="33"/>
  <c r="U13" i="33"/>
  <c r="E15" i="33" s="1"/>
  <c r="T13" i="33"/>
  <c r="AC12" i="33"/>
  <c r="AB12" i="33"/>
  <c r="AA12" i="33"/>
  <c r="O12" i="33" s="1"/>
  <c r="Y12" i="33"/>
  <c r="X12" i="33"/>
  <c r="W12" i="33"/>
  <c r="V12" i="33"/>
  <c r="U12" i="33"/>
  <c r="T12" i="33"/>
  <c r="AC11" i="33"/>
  <c r="AB11" i="33"/>
  <c r="AA11" i="33"/>
  <c r="O11" i="33" s="1"/>
  <c r="Y11" i="33"/>
  <c r="X11" i="33"/>
  <c r="W11" i="33"/>
  <c r="V11" i="33"/>
  <c r="U11" i="33"/>
  <c r="T11" i="33"/>
  <c r="AC10" i="33"/>
  <c r="AB10" i="33"/>
  <c r="AA10" i="33"/>
  <c r="O9" i="33" s="1"/>
  <c r="Y10" i="33"/>
  <c r="X10" i="33"/>
  <c r="W10" i="33"/>
  <c r="V10" i="33"/>
  <c r="U10" i="33"/>
  <c r="T10" i="33"/>
  <c r="AC9" i="33"/>
  <c r="AB9" i="33"/>
  <c r="AA9" i="33"/>
  <c r="O10" i="33" s="1"/>
  <c r="Y9" i="33"/>
  <c r="X9" i="33"/>
  <c r="W9" i="33"/>
  <c r="V9" i="33"/>
  <c r="U9" i="33"/>
  <c r="T9" i="33"/>
  <c r="AC8" i="33"/>
  <c r="AB8" i="33"/>
  <c r="AA8" i="33"/>
  <c r="O8" i="33" s="1"/>
  <c r="Y8" i="33"/>
  <c r="X8" i="33"/>
  <c r="W8" i="33"/>
  <c r="V8" i="33"/>
  <c r="U8" i="33"/>
  <c r="T8" i="33"/>
  <c r="AC7" i="33"/>
  <c r="AB7" i="33"/>
  <c r="AA7" i="33"/>
  <c r="Y7" i="33"/>
  <c r="X7" i="33"/>
  <c r="W7" i="33"/>
  <c r="V7" i="33"/>
  <c r="U7" i="33"/>
  <c r="T7" i="33"/>
  <c r="H7" i="33"/>
  <c r="D7" i="33"/>
  <c r="N3" i="33"/>
  <c r="D2" i="33"/>
  <c r="AC31" i="32"/>
  <c r="AB31" i="32"/>
  <c r="AA31" i="32"/>
  <c r="Y31" i="32"/>
  <c r="X31" i="32"/>
  <c r="I31" i="32" s="1"/>
  <c r="W31" i="32"/>
  <c r="V31" i="32"/>
  <c r="U31" i="32"/>
  <c r="T31" i="32"/>
  <c r="H31" i="32"/>
  <c r="D31" i="32"/>
  <c r="AC30" i="32"/>
  <c r="AB30" i="32"/>
  <c r="AA30" i="32"/>
  <c r="Y30" i="32"/>
  <c r="X30" i="32"/>
  <c r="W30" i="32"/>
  <c r="V30" i="32"/>
  <c r="U30" i="32"/>
  <c r="T30" i="32"/>
  <c r="D30" i="32"/>
  <c r="AC29" i="32"/>
  <c r="AB29" i="32"/>
  <c r="AA29" i="32"/>
  <c r="Y29" i="32"/>
  <c r="X29" i="32"/>
  <c r="W29" i="32"/>
  <c r="V29" i="32"/>
  <c r="U29" i="32"/>
  <c r="T29" i="32"/>
  <c r="D29" i="32"/>
  <c r="AC28" i="32"/>
  <c r="AB28" i="32"/>
  <c r="AA28" i="32"/>
  <c r="Y28" i="32"/>
  <c r="X28" i="32"/>
  <c r="W28" i="32"/>
  <c r="V28" i="32"/>
  <c r="U28" i="32"/>
  <c r="T28" i="32"/>
  <c r="D28" i="32"/>
  <c r="AC27" i="32"/>
  <c r="AB27" i="32"/>
  <c r="AA27" i="32"/>
  <c r="Y27" i="32"/>
  <c r="X27" i="32"/>
  <c r="W27" i="32"/>
  <c r="V27" i="32"/>
  <c r="U27" i="32"/>
  <c r="T27" i="32"/>
  <c r="H27" i="32"/>
  <c r="D27" i="32"/>
  <c r="AC26" i="32"/>
  <c r="AB26" i="32"/>
  <c r="AA26" i="32"/>
  <c r="Y26" i="32"/>
  <c r="X26" i="32"/>
  <c r="I26" i="32" s="1"/>
  <c r="W26" i="32"/>
  <c r="V26" i="32"/>
  <c r="U26" i="32"/>
  <c r="E26" i="32" s="1"/>
  <c r="T26" i="32"/>
  <c r="AC25" i="32"/>
  <c r="AB25" i="32"/>
  <c r="AA25" i="32"/>
  <c r="Y25" i="32"/>
  <c r="X25" i="32"/>
  <c r="I25" i="32" s="1"/>
  <c r="W25" i="32"/>
  <c r="V25" i="32"/>
  <c r="U25" i="32"/>
  <c r="E25" i="32" s="1"/>
  <c r="T25" i="32"/>
  <c r="AC24" i="32"/>
  <c r="AB24" i="32"/>
  <c r="AA24" i="32"/>
  <c r="Y24" i="32"/>
  <c r="X24" i="32"/>
  <c r="I24" i="32" s="1"/>
  <c r="W24" i="32"/>
  <c r="V24" i="32"/>
  <c r="U24" i="32"/>
  <c r="E24" i="32" s="1"/>
  <c r="T24" i="32"/>
  <c r="AC23" i="32"/>
  <c r="AB23" i="32"/>
  <c r="AA23" i="32"/>
  <c r="Y23" i="32"/>
  <c r="X23" i="32"/>
  <c r="I23" i="32" s="1"/>
  <c r="W23" i="32"/>
  <c r="V23" i="32"/>
  <c r="U23" i="32"/>
  <c r="E23" i="32" s="1"/>
  <c r="T23" i="32"/>
  <c r="AC22" i="32"/>
  <c r="AB22" i="32"/>
  <c r="AA22" i="32"/>
  <c r="Y22" i="32"/>
  <c r="X22" i="32"/>
  <c r="I22" i="32" s="1"/>
  <c r="W22" i="32"/>
  <c r="V22" i="32"/>
  <c r="U22" i="32"/>
  <c r="E22" i="32" s="1"/>
  <c r="T22" i="32"/>
  <c r="AC21" i="32"/>
  <c r="AB21" i="32"/>
  <c r="AA21" i="32"/>
  <c r="Y21" i="32"/>
  <c r="X21" i="32"/>
  <c r="I21" i="32" s="1"/>
  <c r="W21" i="32"/>
  <c r="V21" i="32"/>
  <c r="U21" i="32"/>
  <c r="E21" i="32" s="1"/>
  <c r="T21" i="32"/>
  <c r="AC20" i="32"/>
  <c r="AB20" i="32"/>
  <c r="AA20" i="32"/>
  <c r="Y20" i="32"/>
  <c r="X20" i="32"/>
  <c r="I20" i="32" s="1"/>
  <c r="W20" i="32"/>
  <c r="V20" i="32"/>
  <c r="U20" i="32"/>
  <c r="E20" i="32" s="1"/>
  <c r="T20" i="32"/>
  <c r="AC19" i="32"/>
  <c r="AB19" i="32"/>
  <c r="AA19" i="32"/>
  <c r="Y19" i="32"/>
  <c r="X19" i="32"/>
  <c r="I19" i="32" s="1"/>
  <c r="W19" i="32"/>
  <c r="V19" i="32"/>
  <c r="U19" i="32"/>
  <c r="E19" i="32" s="1"/>
  <c r="T19" i="32"/>
  <c r="AC18" i="32"/>
  <c r="AB18" i="32"/>
  <c r="AA18" i="32"/>
  <c r="Y18" i="32"/>
  <c r="X18" i="32"/>
  <c r="I18" i="32" s="1"/>
  <c r="W18" i="32"/>
  <c r="V18" i="32"/>
  <c r="U18" i="32"/>
  <c r="E18" i="32" s="1"/>
  <c r="T18" i="32"/>
  <c r="AC17" i="32"/>
  <c r="AB17" i="32"/>
  <c r="AA17" i="32"/>
  <c r="Y17" i="32"/>
  <c r="X17" i="32"/>
  <c r="I17" i="32" s="1"/>
  <c r="W17" i="32"/>
  <c r="V17" i="32"/>
  <c r="U17" i="32"/>
  <c r="E17" i="32" s="1"/>
  <c r="T17" i="32"/>
  <c r="AC16" i="32"/>
  <c r="AB16" i="32"/>
  <c r="AA16" i="32"/>
  <c r="Y16" i="32"/>
  <c r="X16" i="32"/>
  <c r="I16" i="32" s="1"/>
  <c r="W16" i="32"/>
  <c r="V16" i="32"/>
  <c r="U16" i="32"/>
  <c r="E16" i="32" s="1"/>
  <c r="T16" i="32"/>
  <c r="AC15" i="32"/>
  <c r="AB15" i="32"/>
  <c r="AA15" i="32"/>
  <c r="Y15" i="32"/>
  <c r="X15" i="32"/>
  <c r="I15" i="32" s="1"/>
  <c r="W15" i="32"/>
  <c r="V15" i="32"/>
  <c r="U15" i="32"/>
  <c r="E15" i="32" s="1"/>
  <c r="T15" i="32"/>
  <c r="AC14" i="32"/>
  <c r="AB14" i="32"/>
  <c r="AA14" i="32"/>
  <c r="Y14" i="32"/>
  <c r="X14" i="32"/>
  <c r="I14" i="32" s="1"/>
  <c r="W14" i="32"/>
  <c r="V14" i="32"/>
  <c r="U14" i="32"/>
  <c r="E14" i="32" s="1"/>
  <c r="T14" i="32"/>
  <c r="AC13" i="32"/>
  <c r="AB13" i="32"/>
  <c r="AA13" i="32"/>
  <c r="Y13" i="32"/>
  <c r="X13" i="32"/>
  <c r="I13" i="32" s="1"/>
  <c r="W13" i="32"/>
  <c r="V13" i="32"/>
  <c r="U13" i="32"/>
  <c r="E13" i="32" s="1"/>
  <c r="T13" i="32"/>
  <c r="AC12" i="32"/>
  <c r="AB12" i="32"/>
  <c r="AA12" i="32"/>
  <c r="Y12" i="32"/>
  <c r="X12" i="32"/>
  <c r="I12" i="32" s="1"/>
  <c r="W12" i="32"/>
  <c r="V12" i="32"/>
  <c r="U12" i="32"/>
  <c r="E12" i="32" s="1"/>
  <c r="T12" i="32"/>
  <c r="AC11" i="32"/>
  <c r="AB11" i="32"/>
  <c r="AA11" i="32"/>
  <c r="Y11" i="32"/>
  <c r="X11" i="32"/>
  <c r="I11" i="32" s="1"/>
  <c r="W11" i="32"/>
  <c r="V11" i="32"/>
  <c r="U11" i="32"/>
  <c r="E11" i="32" s="1"/>
  <c r="T11" i="32"/>
  <c r="AC10" i="32"/>
  <c r="AB10" i="32"/>
  <c r="AA10" i="32"/>
  <c r="Y10" i="32"/>
  <c r="X10" i="32"/>
  <c r="I10" i="32" s="1"/>
  <c r="W10" i="32"/>
  <c r="V10" i="32"/>
  <c r="U10" i="32"/>
  <c r="E10" i="32" s="1"/>
  <c r="T10" i="32"/>
  <c r="AC9" i="32"/>
  <c r="AB9" i="32"/>
  <c r="AA9" i="32"/>
  <c r="Y9" i="32"/>
  <c r="X9" i="32"/>
  <c r="I9" i="32" s="1"/>
  <c r="W9" i="32"/>
  <c r="V9" i="32"/>
  <c r="U9" i="32"/>
  <c r="E9" i="32" s="1"/>
  <c r="T9" i="32"/>
  <c r="AC8" i="32"/>
  <c r="AB8" i="32"/>
  <c r="AA8" i="32"/>
  <c r="Y8" i="32"/>
  <c r="X8" i="32"/>
  <c r="I8" i="32" s="1"/>
  <c r="W8" i="32"/>
  <c r="V8" i="32"/>
  <c r="U8" i="32"/>
  <c r="E8" i="32" s="1"/>
  <c r="T8" i="32"/>
  <c r="AC7" i="32"/>
  <c r="AB7" i="32"/>
  <c r="AA7" i="32"/>
  <c r="Y7" i="32"/>
  <c r="X7" i="32"/>
  <c r="I7" i="32" s="1"/>
  <c r="W7" i="32"/>
  <c r="V7" i="32"/>
  <c r="U7" i="32"/>
  <c r="E7" i="32" s="1"/>
  <c r="T7" i="32"/>
  <c r="H7" i="32"/>
  <c r="D7" i="32"/>
  <c r="O6" i="32"/>
  <c r="N3" i="32"/>
  <c r="D2" i="32"/>
  <c r="AC31" i="30"/>
  <c r="AB31" i="30"/>
  <c r="AA31" i="30"/>
  <c r="Y31" i="30"/>
  <c r="X31" i="30"/>
  <c r="W31" i="30"/>
  <c r="V31" i="30"/>
  <c r="U31" i="30"/>
  <c r="T31" i="30"/>
  <c r="H31" i="30"/>
  <c r="D31" i="30"/>
  <c r="AC30" i="30"/>
  <c r="AB30" i="30"/>
  <c r="AA30" i="30"/>
  <c r="Y30" i="30"/>
  <c r="X30" i="30"/>
  <c r="W30" i="30"/>
  <c r="V30" i="30"/>
  <c r="U30" i="30"/>
  <c r="T30" i="30"/>
  <c r="D30" i="30"/>
  <c r="AC29" i="30"/>
  <c r="AB29" i="30"/>
  <c r="AA29" i="30"/>
  <c r="Y29" i="30"/>
  <c r="X29" i="30"/>
  <c r="W29" i="30"/>
  <c r="V29" i="30"/>
  <c r="U29" i="30"/>
  <c r="T29" i="30"/>
  <c r="D29" i="30"/>
  <c r="AC28" i="30"/>
  <c r="AB28" i="30"/>
  <c r="AA28" i="30"/>
  <c r="Y28" i="30"/>
  <c r="X28" i="30"/>
  <c r="W28" i="30"/>
  <c r="V28" i="30"/>
  <c r="U28" i="30"/>
  <c r="T28" i="30"/>
  <c r="D28" i="30"/>
  <c r="AC27" i="30"/>
  <c r="AB27" i="30"/>
  <c r="AA27" i="30"/>
  <c r="Y27" i="30"/>
  <c r="X27" i="30"/>
  <c r="W27" i="30"/>
  <c r="V27" i="30"/>
  <c r="U27" i="30"/>
  <c r="T27" i="30"/>
  <c r="H27" i="30"/>
  <c r="D27" i="30"/>
  <c r="AC26" i="30"/>
  <c r="AB26" i="30"/>
  <c r="AA26" i="30"/>
  <c r="O26" i="30" s="1"/>
  <c r="Y26" i="30"/>
  <c r="X26" i="30"/>
  <c r="I26" i="30" s="1"/>
  <c r="K26" i="30" s="1"/>
  <c r="W26" i="30"/>
  <c r="V26" i="30"/>
  <c r="U26" i="30"/>
  <c r="E26" i="30" s="1"/>
  <c r="T26" i="30"/>
  <c r="AC25" i="30"/>
  <c r="AB25" i="30"/>
  <c r="AA25" i="30"/>
  <c r="O25" i="30" s="1"/>
  <c r="Y25" i="30"/>
  <c r="X25" i="30"/>
  <c r="I25" i="30" s="1"/>
  <c r="K25" i="30" s="1"/>
  <c r="W25" i="30"/>
  <c r="V25" i="30"/>
  <c r="U25" i="30"/>
  <c r="E25" i="30" s="1"/>
  <c r="T25" i="30"/>
  <c r="AC24" i="30"/>
  <c r="AB24" i="30"/>
  <c r="AA24" i="30"/>
  <c r="O24" i="30" s="1"/>
  <c r="Y24" i="30"/>
  <c r="X24" i="30"/>
  <c r="I24" i="30" s="1"/>
  <c r="K24" i="30" s="1"/>
  <c r="W24" i="30"/>
  <c r="V24" i="30"/>
  <c r="U24" i="30"/>
  <c r="E24" i="30" s="1"/>
  <c r="T24" i="30"/>
  <c r="AC23" i="30"/>
  <c r="AB23" i="30"/>
  <c r="AA23" i="30"/>
  <c r="O23" i="30" s="1"/>
  <c r="Y23" i="30"/>
  <c r="X23" i="30"/>
  <c r="I23" i="30" s="1"/>
  <c r="K23" i="30" s="1"/>
  <c r="W23" i="30"/>
  <c r="V23" i="30"/>
  <c r="U23" i="30"/>
  <c r="E23" i="30" s="1"/>
  <c r="T23" i="30"/>
  <c r="AC22" i="30"/>
  <c r="AB22" i="30"/>
  <c r="AA22" i="30"/>
  <c r="O22" i="30" s="1"/>
  <c r="Y22" i="30"/>
  <c r="X22" i="30"/>
  <c r="I22" i="30" s="1"/>
  <c r="K22" i="30" s="1"/>
  <c r="W22" i="30"/>
  <c r="V22" i="30"/>
  <c r="U22" i="30"/>
  <c r="E22" i="30" s="1"/>
  <c r="T22" i="30"/>
  <c r="AC21" i="30"/>
  <c r="AB21" i="30"/>
  <c r="AA21" i="30"/>
  <c r="O21" i="30" s="1"/>
  <c r="Y21" i="30"/>
  <c r="X21" i="30"/>
  <c r="I21" i="30" s="1"/>
  <c r="K21" i="30" s="1"/>
  <c r="W21" i="30"/>
  <c r="V21" i="30"/>
  <c r="U21" i="30"/>
  <c r="E21" i="30" s="1"/>
  <c r="T21" i="30"/>
  <c r="AC20" i="30"/>
  <c r="AB20" i="30"/>
  <c r="AA20" i="30"/>
  <c r="O20" i="30" s="1"/>
  <c r="Y20" i="30"/>
  <c r="X20" i="30"/>
  <c r="I20" i="30" s="1"/>
  <c r="K20" i="30" s="1"/>
  <c r="W20" i="30"/>
  <c r="V20" i="30"/>
  <c r="U20" i="30"/>
  <c r="E20" i="30" s="1"/>
  <c r="T20" i="30"/>
  <c r="AC19" i="30"/>
  <c r="AB19" i="30"/>
  <c r="AA19" i="30"/>
  <c r="O19" i="30" s="1"/>
  <c r="Y19" i="30"/>
  <c r="X19" i="30"/>
  <c r="I19" i="30" s="1"/>
  <c r="K19" i="30" s="1"/>
  <c r="W19" i="30"/>
  <c r="V19" i="30"/>
  <c r="U19" i="30"/>
  <c r="E19" i="30" s="1"/>
  <c r="T19" i="30"/>
  <c r="AC18" i="30"/>
  <c r="AB18" i="30"/>
  <c r="AA18" i="30"/>
  <c r="O18" i="30" s="1"/>
  <c r="Y18" i="30"/>
  <c r="X18" i="30"/>
  <c r="I18" i="30" s="1"/>
  <c r="K18" i="30" s="1"/>
  <c r="W18" i="30"/>
  <c r="V18" i="30"/>
  <c r="U18" i="30"/>
  <c r="E18" i="30" s="1"/>
  <c r="T18" i="30"/>
  <c r="AC17" i="30"/>
  <c r="AB17" i="30"/>
  <c r="AA17" i="30"/>
  <c r="O17" i="30" s="1"/>
  <c r="Y17" i="30"/>
  <c r="X17" i="30"/>
  <c r="I17" i="30" s="1"/>
  <c r="K17" i="30" s="1"/>
  <c r="W17" i="30"/>
  <c r="V17" i="30"/>
  <c r="U17" i="30"/>
  <c r="E17" i="30" s="1"/>
  <c r="T17" i="30"/>
  <c r="AC16" i="30"/>
  <c r="AB16" i="30"/>
  <c r="AA16" i="30"/>
  <c r="O16" i="30" s="1"/>
  <c r="Y16" i="30"/>
  <c r="X16" i="30"/>
  <c r="I16" i="30" s="1"/>
  <c r="K16" i="30" s="1"/>
  <c r="W16" i="30"/>
  <c r="V16" i="30"/>
  <c r="U16" i="30"/>
  <c r="E16" i="30" s="1"/>
  <c r="T16" i="30"/>
  <c r="AC15" i="30"/>
  <c r="AB15" i="30"/>
  <c r="AA15" i="30"/>
  <c r="O15" i="30" s="1"/>
  <c r="Y15" i="30"/>
  <c r="X15" i="30"/>
  <c r="I15" i="30" s="1"/>
  <c r="K15" i="30" s="1"/>
  <c r="W15" i="30"/>
  <c r="V15" i="30"/>
  <c r="U15" i="30"/>
  <c r="E15" i="30" s="1"/>
  <c r="T15" i="30"/>
  <c r="AC14" i="30"/>
  <c r="AB14" i="30"/>
  <c r="AA14" i="30"/>
  <c r="O14" i="30" s="1"/>
  <c r="Y14" i="30"/>
  <c r="X14" i="30"/>
  <c r="I14" i="30" s="1"/>
  <c r="K14" i="30" s="1"/>
  <c r="W14" i="30"/>
  <c r="V14" i="30"/>
  <c r="U14" i="30"/>
  <c r="E14" i="30" s="1"/>
  <c r="T14" i="30"/>
  <c r="AC13" i="30"/>
  <c r="AB13" i="30"/>
  <c r="AA13" i="30"/>
  <c r="O13" i="30" s="1"/>
  <c r="Y13" i="30"/>
  <c r="X13" i="30"/>
  <c r="I13" i="30" s="1"/>
  <c r="K13" i="30" s="1"/>
  <c r="W13" i="30"/>
  <c r="V13" i="30"/>
  <c r="U13" i="30"/>
  <c r="E13" i="30" s="1"/>
  <c r="T13" i="30"/>
  <c r="AC12" i="30"/>
  <c r="AB12" i="30"/>
  <c r="AA12" i="30"/>
  <c r="O12" i="30" s="1"/>
  <c r="Y12" i="30"/>
  <c r="X12" i="30"/>
  <c r="I12" i="30" s="1"/>
  <c r="K12" i="30" s="1"/>
  <c r="W12" i="30"/>
  <c r="V12" i="30"/>
  <c r="U12" i="30"/>
  <c r="E12" i="30" s="1"/>
  <c r="T12" i="30"/>
  <c r="AC11" i="30"/>
  <c r="AB11" i="30"/>
  <c r="AA11" i="30"/>
  <c r="O11" i="30" s="1"/>
  <c r="Y11" i="30"/>
  <c r="X11" i="30"/>
  <c r="I11" i="30" s="1"/>
  <c r="K11" i="30" s="1"/>
  <c r="W11" i="30"/>
  <c r="V11" i="30"/>
  <c r="U11" i="30"/>
  <c r="E11" i="30" s="1"/>
  <c r="T11" i="30"/>
  <c r="AC10" i="30"/>
  <c r="AB10" i="30"/>
  <c r="AA10" i="30"/>
  <c r="O10" i="30" s="1"/>
  <c r="Y10" i="30"/>
  <c r="X10" i="30"/>
  <c r="I10" i="30" s="1"/>
  <c r="K10" i="30" s="1"/>
  <c r="W10" i="30"/>
  <c r="V10" i="30"/>
  <c r="U10" i="30"/>
  <c r="E10" i="30" s="1"/>
  <c r="T10" i="30"/>
  <c r="AC9" i="30"/>
  <c r="AB9" i="30"/>
  <c r="AA9" i="30"/>
  <c r="O9" i="30" s="1"/>
  <c r="Y9" i="30"/>
  <c r="X9" i="30"/>
  <c r="I9" i="30" s="1"/>
  <c r="K9" i="30" s="1"/>
  <c r="W9" i="30"/>
  <c r="V9" i="30"/>
  <c r="U9" i="30"/>
  <c r="E9" i="30" s="1"/>
  <c r="T9" i="30"/>
  <c r="AC8" i="30"/>
  <c r="AB8" i="30"/>
  <c r="AA8" i="30"/>
  <c r="O8" i="30" s="1"/>
  <c r="Y8" i="30"/>
  <c r="X8" i="30"/>
  <c r="I8" i="30" s="1"/>
  <c r="K8" i="30" s="1"/>
  <c r="W8" i="30"/>
  <c r="V8" i="30"/>
  <c r="U8" i="30"/>
  <c r="E8" i="30" s="1"/>
  <c r="T8" i="30"/>
  <c r="AC7" i="30"/>
  <c r="AB7" i="30"/>
  <c r="AA7" i="30"/>
  <c r="O7" i="30" s="1"/>
  <c r="Y7" i="30"/>
  <c r="X7" i="30"/>
  <c r="I7" i="30" s="1"/>
  <c r="K7" i="30" s="1"/>
  <c r="W7" i="30"/>
  <c r="V7" i="30"/>
  <c r="U7" i="30"/>
  <c r="E7" i="30" s="1"/>
  <c r="T7" i="30"/>
  <c r="D2" i="30"/>
  <c r="E21" i="33" l="1"/>
  <c r="I9" i="33"/>
  <c r="K9" i="33" s="1"/>
  <c r="I13" i="33"/>
  <c r="I31" i="33"/>
  <c r="E10" i="33"/>
  <c r="E9" i="33"/>
  <c r="I10" i="33"/>
  <c r="K10" i="33" s="1"/>
  <c r="E12" i="33"/>
  <c r="I19" i="33"/>
  <c r="K19" i="33" s="1"/>
  <c r="E13" i="33"/>
  <c r="I7" i="33"/>
  <c r="E7" i="33"/>
  <c r="I12" i="33"/>
  <c r="E8" i="33"/>
  <c r="E18" i="33"/>
  <c r="I11" i="33"/>
  <c r="K11" i="33" s="1"/>
  <c r="I8" i="33"/>
  <c r="K8" i="33" s="1"/>
  <c r="E11" i="33"/>
  <c r="E19" i="33"/>
  <c r="I18" i="33"/>
  <c r="K10" i="32"/>
  <c r="K14" i="32"/>
  <c r="O26" i="32"/>
  <c r="O22" i="32"/>
  <c r="O20" i="32"/>
  <c r="O18" i="32"/>
  <c r="O16" i="32"/>
  <c r="O14" i="32"/>
  <c r="O12" i="32"/>
  <c r="O10" i="32"/>
  <c r="O8" i="32"/>
  <c r="O23" i="32"/>
  <c r="O21" i="32"/>
  <c r="O19" i="32"/>
  <c r="O17" i="32"/>
  <c r="O15" i="32"/>
  <c r="O13" i="32"/>
  <c r="O11" i="32"/>
  <c r="O9" i="32"/>
  <c r="O25" i="32"/>
  <c r="O24" i="32"/>
  <c r="M7" i="30"/>
  <c r="L7" i="30"/>
  <c r="M19" i="30"/>
  <c r="L19" i="30"/>
  <c r="L23" i="30"/>
  <c r="M23" i="30"/>
  <c r="M8" i="30"/>
  <c r="L8" i="30"/>
  <c r="M12" i="30"/>
  <c r="L12" i="30"/>
  <c r="L16" i="30"/>
  <c r="M16" i="30"/>
  <c r="M20" i="30"/>
  <c r="L20" i="30"/>
  <c r="M24" i="30"/>
  <c r="L24" i="30"/>
  <c r="M11" i="30"/>
  <c r="L11" i="30"/>
  <c r="L9" i="30"/>
  <c r="M9" i="30"/>
  <c r="L13" i="30"/>
  <c r="M13" i="30"/>
  <c r="M17" i="30"/>
  <c r="L17" i="30"/>
  <c r="M21" i="30"/>
  <c r="L21" i="30"/>
  <c r="M25" i="30"/>
  <c r="L25" i="30"/>
  <c r="M15" i="30"/>
  <c r="L15" i="30"/>
  <c r="L10" i="30"/>
  <c r="M10" i="30"/>
  <c r="L14" i="30"/>
  <c r="M14" i="30"/>
  <c r="M18" i="30"/>
  <c r="L18" i="30"/>
  <c r="M22" i="30"/>
  <c r="L22" i="30"/>
  <c r="L26" i="30"/>
  <c r="M26" i="30"/>
  <c r="K18" i="32"/>
  <c r="K22" i="32"/>
  <c r="K26" i="32"/>
  <c r="K13" i="33"/>
  <c r="K20" i="33"/>
  <c r="K21" i="33"/>
  <c r="N11" i="32"/>
  <c r="N9" i="32"/>
  <c r="N25" i="32"/>
  <c r="N15" i="32"/>
  <c r="N13" i="32"/>
  <c r="N19" i="32"/>
  <c r="N17" i="32"/>
  <c r="N21" i="32"/>
  <c r="N14" i="32"/>
  <c r="N26" i="32"/>
  <c r="N12" i="32"/>
  <c r="N18" i="32"/>
  <c r="N20" i="32"/>
  <c r="N22" i="32"/>
  <c r="N8" i="32"/>
  <c r="N16" i="32"/>
  <c r="N24" i="32"/>
  <c r="N10" i="32"/>
  <c r="N23" i="32"/>
  <c r="K11" i="32"/>
  <c r="K15" i="32"/>
  <c r="K19" i="32"/>
  <c r="K23" i="32"/>
  <c r="K16" i="32"/>
  <c r="K20" i="32"/>
  <c r="K24" i="32"/>
  <c r="N17" i="33"/>
  <c r="N10" i="33"/>
  <c r="N21" i="33"/>
  <c r="N15" i="33"/>
  <c r="N13" i="33"/>
  <c r="N8" i="33"/>
  <c r="N16" i="33"/>
  <c r="N18" i="33"/>
  <c r="N19" i="33"/>
  <c r="N12" i="33"/>
  <c r="N20" i="33"/>
  <c r="N11" i="33"/>
  <c r="N9" i="33"/>
  <c r="N14" i="33"/>
  <c r="K17" i="33"/>
  <c r="K14" i="33"/>
  <c r="K16" i="33"/>
  <c r="K12" i="33"/>
  <c r="K18" i="33"/>
  <c r="K8" i="32"/>
  <c r="K12" i="32"/>
  <c r="K9" i="32"/>
  <c r="K13" i="32"/>
  <c r="K17" i="32"/>
  <c r="K21" i="32"/>
  <c r="K25" i="32"/>
  <c r="K15" i="33"/>
  <c r="O31" i="35"/>
  <c r="O31" i="30"/>
  <c r="E22" i="36"/>
  <c r="I22" i="36"/>
  <c r="K22" i="36" s="1"/>
  <c r="I17" i="36"/>
  <c r="K17" i="36" s="1"/>
  <c r="I19" i="36"/>
  <c r="K19" i="36" s="1"/>
  <c r="E12" i="36"/>
  <c r="E9" i="36"/>
  <c r="I16" i="36"/>
  <c r="K16" i="36" s="1"/>
  <c r="E14" i="36"/>
  <c r="E23" i="36"/>
  <c r="E16" i="36"/>
  <c r="I18" i="36"/>
  <c r="K18" i="36" s="1"/>
  <c r="I12" i="36"/>
  <c r="K12" i="36" s="1"/>
  <c r="I23" i="36"/>
  <c r="K23" i="36" s="1"/>
  <c r="E10" i="36"/>
  <c r="I15" i="36"/>
  <c r="K15" i="36" s="1"/>
  <c r="I13" i="36"/>
  <c r="K13" i="36" s="1"/>
  <c r="E8" i="36"/>
  <c r="E15" i="36"/>
  <c r="I11" i="36"/>
  <c r="K11" i="36" s="1"/>
  <c r="E18" i="36"/>
  <c r="I21" i="36"/>
  <c r="K21" i="36" s="1"/>
  <c r="I8" i="36"/>
  <c r="K8" i="36" s="1"/>
  <c r="I7" i="36"/>
  <c r="K7" i="36" s="1"/>
  <c r="E13" i="36"/>
  <c r="I9" i="36"/>
  <c r="K9" i="36" s="1"/>
  <c r="E17" i="36"/>
  <c r="I14" i="36"/>
  <c r="K14" i="36" s="1"/>
  <c r="E19" i="36"/>
  <c r="E11" i="36"/>
  <c r="E21" i="36"/>
  <c r="E11" i="35"/>
  <c r="I7" i="35"/>
  <c r="K7" i="35" s="1"/>
  <c r="K12" i="35"/>
  <c r="E8" i="35"/>
  <c r="E15" i="35"/>
  <c r="E10" i="35"/>
  <c r="E9" i="35"/>
  <c r="E7" i="35"/>
  <c r="E12" i="35"/>
  <c r="I8" i="35"/>
  <c r="K8" i="35" s="1"/>
  <c r="K11" i="35"/>
  <c r="I31" i="30"/>
  <c r="K31" i="30" s="1"/>
  <c r="K10" i="36"/>
  <c r="K27" i="36"/>
  <c r="K31" i="35"/>
  <c r="O31" i="32"/>
  <c r="N31" i="33"/>
  <c r="N8" i="36"/>
  <c r="K31" i="36"/>
  <c r="K26" i="36"/>
  <c r="N8" i="35"/>
  <c r="K9" i="35"/>
  <c r="K10" i="35"/>
  <c r="N11" i="35"/>
  <c r="N16" i="35"/>
  <c r="K18" i="35"/>
  <c r="N20" i="35"/>
  <c r="K27" i="35"/>
  <c r="N7" i="36"/>
  <c r="N11" i="36"/>
  <c r="N15" i="36"/>
  <c r="N12" i="36"/>
  <c r="N19" i="36"/>
  <c r="N23" i="36"/>
  <c r="N17" i="36"/>
  <c r="O31" i="36"/>
  <c r="K17" i="35"/>
  <c r="O7" i="36"/>
  <c r="O11" i="36"/>
  <c r="O15" i="36"/>
  <c r="O12" i="36"/>
  <c r="O19" i="36"/>
  <c r="O17" i="36"/>
  <c r="N26" i="36"/>
  <c r="N27" i="36"/>
  <c r="N10" i="35"/>
  <c r="K16" i="35"/>
  <c r="N18" i="35"/>
  <c r="K20" i="35"/>
  <c r="N10" i="36"/>
  <c r="N13" i="36"/>
  <c r="N9" i="36"/>
  <c r="N14" i="36"/>
  <c r="N18" i="36"/>
  <c r="N16" i="36"/>
  <c r="O26" i="36"/>
  <c r="K15" i="35"/>
  <c r="K19" i="35"/>
  <c r="O8" i="36"/>
  <c r="O10" i="36"/>
  <c r="O13" i="36"/>
  <c r="O9" i="36"/>
  <c r="O14" i="36"/>
  <c r="O18" i="36"/>
  <c r="K26" i="35"/>
  <c r="O8" i="35"/>
  <c r="O10" i="35"/>
  <c r="N26" i="35"/>
  <c r="N27" i="35"/>
  <c r="N7" i="35"/>
  <c r="N9" i="35"/>
  <c r="N12" i="35"/>
  <c r="N15" i="35"/>
  <c r="N17" i="35"/>
  <c r="N19" i="35"/>
  <c r="N21" i="35"/>
  <c r="O26" i="35"/>
  <c r="O7" i="35"/>
  <c r="O9" i="35"/>
  <c r="K7" i="33"/>
  <c r="M7" i="33" s="1"/>
  <c r="K31" i="33"/>
  <c r="N7" i="33"/>
  <c r="N27" i="33"/>
  <c r="K27" i="33"/>
  <c r="O7" i="33"/>
  <c r="K31" i="32"/>
  <c r="K7" i="32"/>
  <c r="M7" i="32" s="1"/>
  <c r="K27" i="32"/>
  <c r="N7" i="32"/>
  <c r="O7" i="32"/>
  <c r="N31" i="32"/>
  <c r="N27" i="32"/>
  <c r="K27" i="30"/>
  <c r="N27" i="30"/>
  <c r="N31" i="30"/>
  <c r="L18" i="36" l="1"/>
  <c r="M13" i="35"/>
  <c r="L13" i="35"/>
  <c r="L11" i="33"/>
  <c r="L13" i="33"/>
  <c r="L20" i="33"/>
  <c r="L12" i="33"/>
  <c r="M12" i="33"/>
  <c r="L15" i="33"/>
  <c r="M15" i="33"/>
  <c r="M17" i="32"/>
  <c r="L17" i="32"/>
  <c r="M12" i="32"/>
  <c r="L12" i="32"/>
  <c r="L9" i="33"/>
  <c r="L14" i="32"/>
  <c r="M8" i="33"/>
  <c r="L8" i="33"/>
  <c r="L20" i="32"/>
  <c r="M20" i="32"/>
  <c r="L22" i="32"/>
  <c r="M21" i="33"/>
  <c r="L23" i="32"/>
  <c r="M23" i="32"/>
  <c r="M13" i="33"/>
  <c r="L21" i="32"/>
  <c r="M21" i="32"/>
  <c r="L17" i="33"/>
  <c r="M17" i="33"/>
  <c r="L10" i="33"/>
  <c r="M10" i="33"/>
  <c r="L13" i="32"/>
  <c r="M13" i="32"/>
  <c r="L8" i="32"/>
  <c r="M8" i="32"/>
  <c r="M9" i="33"/>
  <c r="M14" i="32"/>
  <c r="L16" i="33"/>
  <c r="M16" i="33"/>
  <c r="M16" i="32"/>
  <c r="L16" i="32"/>
  <c r="M22" i="32"/>
  <c r="L21" i="33"/>
  <c r="M19" i="32"/>
  <c r="L19" i="32"/>
  <c r="L18" i="32"/>
  <c r="L19" i="33"/>
  <c r="M19" i="33"/>
  <c r="M26" i="32"/>
  <c r="M10" i="32"/>
  <c r="M24" i="32"/>
  <c r="L24" i="32"/>
  <c r="M11" i="32"/>
  <c r="L11" i="32"/>
  <c r="M25" i="32"/>
  <c r="L25" i="32"/>
  <c r="L9" i="32"/>
  <c r="M9" i="32"/>
  <c r="L26" i="32"/>
  <c r="L10" i="32"/>
  <c r="M18" i="33"/>
  <c r="L18" i="33"/>
  <c r="L14" i="33"/>
  <c r="M14" i="33"/>
  <c r="M20" i="33"/>
  <c r="M11" i="33"/>
  <c r="L15" i="32"/>
  <c r="M15" i="32"/>
  <c r="M18" i="32"/>
  <c r="L22" i="36"/>
  <c r="M22" i="36"/>
  <c r="M16" i="36"/>
  <c r="L9" i="36"/>
  <c r="M7" i="35"/>
  <c r="M20" i="35"/>
  <c r="M11" i="35"/>
  <c r="L9" i="35"/>
  <c r="L17" i="35"/>
  <c r="L12" i="35"/>
  <c r="L31" i="35"/>
  <c r="M21" i="36"/>
  <c r="M27" i="36"/>
  <c r="L23" i="36"/>
  <c r="M9" i="36"/>
  <c r="L10" i="36"/>
  <c r="L14" i="36"/>
  <c r="M19" i="36"/>
  <c r="M7" i="36"/>
  <c r="M18" i="36"/>
  <c r="L27" i="36"/>
  <c r="L12" i="36"/>
  <c r="L8" i="36"/>
  <c r="M10" i="36"/>
  <c r="M31" i="36"/>
  <c r="M14" i="36"/>
  <c r="L11" i="36"/>
  <c r="L16" i="36"/>
  <c r="M12" i="36"/>
  <c r="M8" i="36"/>
  <c r="L31" i="36"/>
  <c r="M17" i="36"/>
  <c r="L15" i="36"/>
  <c r="M15" i="36"/>
  <c r="L13" i="36"/>
  <c r="L21" i="36"/>
  <c r="M13" i="36"/>
  <c r="M23" i="36"/>
  <c r="M11" i="36"/>
  <c r="L31" i="33"/>
  <c r="L7" i="33"/>
  <c r="M18" i="35"/>
  <c r="L17" i="36"/>
  <c r="M31" i="35"/>
  <c r="L15" i="35"/>
  <c r="L8" i="35"/>
  <c r="M15" i="35"/>
  <c r="L19" i="36"/>
  <c r="L7" i="36"/>
  <c r="M12" i="35"/>
  <c r="L7" i="35"/>
  <c r="M17" i="35"/>
  <c r="M27" i="35"/>
  <c r="L10" i="35"/>
  <c r="M19" i="35"/>
  <c r="M16" i="35"/>
  <c r="M31" i="30"/>
  <c r="L27" i="30"/>
  <c r="L20" i="35"/>
  <c r="L18" i="35"/>
  <c r="L19" i="35"/>
  <c r="L27" i="35"/>
  <c r="L16" i="35"/>
  <c r="M9" i="35"/>
  <c r="L11" i="35"/>
  <c r="M8" i="35"/>
  <c r="M10" i="35"/>
  <c r="L26" i="36"/>
  <c r="M26" i="36"/>
  <c r="M31" i="33"/>
  <c r="L26" i="35"/>
  <c r="M26" i="35"/>
  <c r="L7" i="32"/>
  <c r="L31" i="32"/>
  <c r="L27" i="33"/>
  <c r="M27" i="33"/>
  <c r="L27" i="32"/>
  <c r="M27" i="32"/>
  <c r="M31" i="32"/>
  <c r="M27" i="30"/>
  <c r="L31" i="30"/>
  <c r="H37" i="19" l="1"/>
  <c r="D28" i="19" l="1"/>
  <c r="D26" i="19"/>
  <c r="L5" i="20" l="1"/>
  <c r="F37" i="19" l="1"/>
  <c r="AQ6" i="2" l="1"/>
  <c r="AQ7" i="2"/>
  <c r="AQ8" i="2"/>
  <c r="AQ9" i="2"/>
  <c r="AQ10" i="2"/>
  <c r="AQ11" i="2"/>
  <c r="AQ12" i="2"/>
  <c r="AQ13" i="2"/>
  <c r="AQ14" i="2"/>
  <c r="AQ15" i="2"/>
  <c r="AQ16" i="2"/>
  <c r="D29" i="19" l="1"/>
  <c r="S15" i="20" l="1"/>
  <c r="Q7" i="20"/>
  <c r="Q8" i="20"/>
  <c r="R8" i="20"/>
  <c r="Q9" i="20"/>
  <c r="R9" i="20"/>
  <c r="Q10" i="20"/>
  <c r="R10" i="20"/>
  <c r="Q11" i="20"/>
  <c r="R11" i="20"/>
  <c r="Q12" i="20"/>
  <c r="R12" i="20"/>
  <c r="Q13" i="20"/>
  <c r="R13" i="20"/>
  <c r="Q14" i="20"/>
  <c r="R14" i="20"/>
  <c r="Q15" i="20"/>
  <c r="R15" i="20"/>
  <c r="Q16" i="20"/>
  <c r="R16" i="20"/>
  <c r="Q17" i="20"/>
  <c r="R17" i="20"/>
  <c r="Q18" i="20"/>
  <c r="R18" i="20"/>
  <c r="R6" i="20"/>
  <c r="Q6" i="20"/>
  <c r="AQ4" i="2"/>
  <c r="AI2" i="2"/>
  <c r="U19" i="19"/>
  <c r="R34" i="19"/>
  <c r="Y31" i="27"/>
  <c r="X31" i="27"/>
  <c r="W31" i="27"/>
  <c r="Y30" i="27"/>
  <c r="X30" i="27"/>
  <c r="W30" i="27"/>
  <c r="Y29" i="27"/>
  <c r="X29" i="27"/>
  <c r="W29" i="27"/>
  <c r="Y28" i="27"/>
  <c r="X28" i="27"/>
  <c r="W28" i="27"/>
  <c r="Y27" i="27"/>
  <c r="X27" i="27"/>
  <c r="W27" i="27"/>
  <c r="Y26" i="27"/>
  <c r="X26" i="27"/>
  <c r="I26" i="27" s="1"/>
  <c r="W26" i="27"/>
  <c r="Y25" i="27"/>
  <c r="X25" i="27"/>
  <c r="I25" i="27" s="1"/>
  <c r="W25" i="27"/>
  <c r="Y24" i="27"/>
  <c r="X24" i="27"/>
  <c r="I24" i="27" s="1"/>
  <c r="W24" i="27"/>
  <c r="Y23" i="27"/>
  <c r="X23" i="27"/>
  <c r="W23" i="27"/>
  <c r="Y22" i="27"/>
  <c r="X22" i="27"/>
  <c r="W22" i="27"/>
  <c r="Y21" i="27"/>
  <c r="X21" i="27"/>
  <c r="W21" i="27"/>
  <c r="Y20" i="27"/>
  <c r="X20" i="27"/>
  <c r="W20" i="27"/>
  <c r="Y19" i="27"/>
  <c r="X19" i="27"/>
  <c r="W19" i="27"/>
  <c r="Y18" i="27"/>
  <c r="X18" i="27"/>
  <c r="W18" i="27"/>
  <c r="Y17" i="27"/>
  <c r="X17" i="27"/>
  <c r="W17" i="27"/>
  <c r="Y16" i="27"/>
  <c r="X16" i="27"/>
  <c r="W16" i="27"/>
  <c r="Y15" i="27"/>
  <c r="X15" i="27"/>
  <c r="W15" i="27"/>
  <c r="Y14" i="27"/>
  <c r="X14" i="27"/>
  <c r="W14" i="27"/>
  <c r="Y13" i="27"/>
  <c r="X13" i="27"/>
  <c r="W13" i="27"/>
  <c r="Y12" i="27"/>
  <c r="X12" i="27"/>
  <c r="W12" i="27"/>
  <c r="Y11" i="27"/>
  <c r="X11" i="27"/>
  <c r="W11" i="27"/>
  <c r="Y10" i="27"/>
  <c r="X10" i="27"/>
  <c r="W10" i="27"/>
  <c r="Y9" i="27"/>
  <c r="X9" i="27"/>
  <c r="I9" i="27" s="1"/>
  <c r="W9" i="27"/>
  <c r="Y8" i="27"/>
  <c r="X8" i="27"/>
  <c r="W8" i="27"/>
  <c r="Y7" i="27"/>
  <c r="X7" i="27"/>
  <c r="W7" i="27"/>
  <c r="V31" i="27"/>
  <c r="U31" i="27"/>
  <c r="T31" i="27"/>
  <c r="V30" i="27"/>
  <c r="U30" i="27"/>
  <c r="T30" i="27"/>
  <c r="V29" i="27"/>
  <c r="U29" i="27"/>
  <c r="T29" i="27"/>
  <c r="V28" i="27"/>
  <c r="U28" i="27"/>
  <c r="T28" i="27"/>
  <c r="V27" i="27"/>
  <c r="U27" i="27"/>
  <c r="T27" i="27"/>
  <c r="V26" i="27"/>
  <c r="E26" i="27" s="1"/>
  <c r="U26" i="27"/>
  <c r="T26" i="27"/>
  <c r="V25" i="27"/>
  <c r="E25" i="27" s="1"/>
  <c r="U25" i="27"/>
  <c r="T25" i="27"/>
  <c r="V24" i="27"/>
  <c r="E24" i="27" s="1"/>
  <c r="U24" i="27"/>
  <c r="T24" i="27"/>
  <c r="V23" i="27"/>
  <c r="E23" i="27" s="1"/>
  <c r="U23" i="27"/>
  <c r="T23" i="27"/>
  <c r="V22" i="27"/>
  <c r="E22" i="27" s="1"/>
  <c r="U22" i="27"/>
  <c r="T22" i="27"/>
  <c r="V21" i="27"/>
  <c r="E21" i="27" s="1"/>
  <c r="U21" i="27"/>
  <c r="T21" i="27"/>
  <c r="V20" i="27"/>
  <c r="E20" i="27" s="1"/>
  <c r="U20" i="27"/>
  <c r="T20" i="27"/>
  <c r="V19" i="27"/>
  <c r="U19" i="27"/>
  <c r="T19" i="27"/>
  <c r="V18" i="27"/>
  <c r="U18" i="27"/>
  <c r="T18" i="27"/>
  <c r="V17" i="27"/>
  <c r="U17" i="27"/>
  <c r="T17" i="27"/>
  <c r="V16" i="27"/>
  <c r="U16" i="27"/>
  <c r="T16" i="27"/>
  <c r="V15" i="27"/>
  <c r="U15" i="27"/>
  <c r="T15" i="27"/>
  <c r="V14" i="27"/>
  <c r="U14" i="27"/>
  <c r="T14" i="27"/>
  <c r="V13" i="27"/>
  <c r="U13" i="27"/>
  <c r="T13" i="27"/>
  <c r="V12" i="27"/>
  <c r="U12" i="27"/>
  <c r="T12" i="27"/>
  <c r="V11" i="27"/>
  <c r="U11" i="27"/>
  <c r="T11" i="27"/>
  <c r="V10" i="27"/>
  <c r="U10" i="27"/>
  <c r="T10" i="27"/>
  <c r="V9" i="27"/>
  <c r="U9" i="27"/>
  <c r="T9" i="27"/>
  <c r="V8" i="27"/>
  <c r="U8" i="27"/>
  <c r="T8" i="27"/>
  <c r="V7" i="27"/>
  <c r="U7" i="27"/>
  <c r="T7" i="27"/>
  <c r="AA36" i="19"/>
  <c r="D36" i="19"/>
  <c r="D35" i="19"/>
  <c r="D34" i="19"/>
  <c r="D25" i="19"/>
  <c r="U31" i="19"/>
  <c r="U30" i="19"/>
  <c r="U24" i="19"/>
  <c r="B5" i="20"/>
  <c r="J37" i="19"/>
  <c r="AC31" i="27"/>
  <c r="AB31" i="27"/>
  <c r="AA31" i="27"/>
  <c r="H31" i="27"/>
  <c r="D31" i="27"/>
  <c r="AC30" i="27"/>
  <c r="AB30" i="27"/>
  <c r="AA30" i="27"/>
  <c r="D30" i="27"/>
  <c r="AC29" i="27"/>
  <c r="AB29" i="27"/>
  <c r="AA29" i="27"/>
  <c r="D29" i="27"/>
  <c r="AC28" i="27"/>
  <c r="AB28" i="27"/>
  <c r="AA28" i="27"/>
  <c r="D28" i="27"/>
  <c r="AC27" i="27"/>
  <c r="AB27" i="27"/>
  <c r="AA27" i="27"/>
  <c r="H27" i="27"/>
  <c r="D27" i="27"/>
  <c r="AC26" i="27"/>
  <c r="AB26" i="27"/>
  <c r="AA26" i="27"/>
  <c r="O26" i="27" s="1"/>
  <c r="AC25" i="27"/>
  <c r="AB25" i="27"/>
  <c r="AA25" i="27"/>
  <c r="O25" i="27" s="1"/>
  <c r="AC24" i="27"/>
  <c r="AB24" i="27"/>
  <c r="AA24" i="27"/>
  <c r="O24" i="27" s="1"/>
  <c r="AC23" i="27"/>
  <c r="AB23" i="27"/>
  <c r="AA23" i="27"/>
  <c r="O23" i="27" s="1"/>
  <c r="AC22" i="27"/>
  <c r="AB22" i="27"/>
  <c r="AA22" i="27"/>
  <c r="O22" i="27" s="1"/>
  <c r="AC21" i="27"/>
  <c r="AB21" i="27"/>
  <c r="AA21" i="27"/>
  <c r="O21" i="27" s="1"/>
  <c r="AC20" i="27"/>
  <c r="AB20" i="27"/>
  <c r="AA20" i="27"/>
  <c r="O20" i="27" s="1"/>
  <c r="AC19" i="27"/>
  <c r="AB19" i="27"/>
  <c r="AA19" i="27"/>
  <c r="O19" i="27" s="1"/>
  <c r="AC18" i="27"/>
  <c r="AB18" i="27"/>
  <c r="AA18" i="27"/>
  <c r="O18" i="27" s="1"/>
  <c r="AC17" i="27"/>
  <c r="AB17" i="27"/>
  <c r="AA17" i="27"/>
  <c r="O17" i="27" s="1"/>
  <c r="AC16" i="27"/>
  <c r="AB16" i="27"/>
  <c r="AA16" i="27"/>
  <c r="O16" i="27" s="1"/>
  <c r="AC15" i="27"/>
  <c r="AB15" i="27"/>
  <c r="AA15" i="27"/>
  <c r="O15" i="27" s="1"/>
  <c r="AC14" i="27"/>
  <c r="AB14" i="27"/>
  <c r="AA14" i="27"/>
  <c r="O14" i="27" s="1"/>
  <c r="AC13" i="27"/>
  <c r="AB13" i="27"/>
  <c r="AA13" i="27"/>
  <c r="O13" i="27" s="1"/>
  <c r="AC12" i="27"/>
  <c r="AB12" i="27"/>
  <c r="AA12" i="27"/>
  <c r="O12" i="27" s="1"/>
  <c r="AC11" i="27"/>
  <c r="AB11" i="27"/>
  <c r="AA11" i="27"/>
  <c r="O11" i="27" s="1"/>
  <c r="AC10" i="27"/>
  <c r="AB10" i="27"/>
  <c r="AA10" i="27"/>
  <c r="O10" i="27" s="1"/>
  <c r="AC9" i="27"/>
  <c r="AB9" i="27"/>
  <c r="AA9" i="27"/>
  <c r="O9" i="27" s="1"/>
  <c r="AC8" i="27"/>
  <c r="AB8" i="27"/>
  <c r="AA8" i="27"/>
  <c r="O8" i="27" s="1"/>
  <c r="AC7" i="27"/>
  <c r="AB7" i="27"/>
  <c r="AA7" i="27"/>
  <c r="O7" i="27" s="1"/>
  <c r="D2" i="27"/>
  <c r="AF37" i="19"/>
  <c r="AE37" i="19"/>
  <c r="AD37" i="19"/>
  <c r="AC37" i="19"/>
  <c r="AB37" i="19"/>
  <c r="U11" i="19"/>
  <c r="U15" i="19"/>
  <c r="U22" i="19"/>
  <c r="U25" i="19"/>
  <c r="U14" i="19"/>
  <c r="U18" i="19"/>
  <c r="U10" i="19"/>
  <c r="U13" i="19"/>
  <c r="U7" i="19"/>
  <c r="U12" i="19"/>
  <c r="U9" i="19"/>
  <c r="U21" i="19"/>
  <c r="U16" i="19"/>
  <c r="U28" i="19"/>
  <c r="U20" i="19"/>
  <c r="U29" i="19"/>
  <c r="U33" i="19"/>
  <c r="U17" i="19"/>
  <c r="U23" i="19"/>
  <c r="U26" i="19"/>
  <c r="U27" i="19"/>
  <c r="U32" i="19"/>
  <c r="U8" i="19"/>
  <c r="AJ10" i="2"/>
  <c r="P12" i="20" s="1"/>
  <c r="E37" i="19"/>
  <c r="AJ5" i="2"/>
  <c r="P7" i="20" s="1"/>
  <c r="AJ6" i="2"/>
  <c r="P8" i="20" s="1"/>
  <c r="AJ7" i="2"/>
  <c r="P9" i="20" s="1"/>
  <c r="AJ8" i="2"/>
  <c r="P10" i="20" s="1"/>
  <c r="AJ9" i="2"/>
  <c r="P11" i="20" s="1"/>
  <c r="AJ11" i="2"/>
  <c r="P13" i="20" s="1"/>
  <c r="AJ12" i="2"/>
  <c r="P14" i="20" s="1"/>
  <c r="AJ13" i="2"/>
  <c r="P15" i="20" s="1"/>
  <c r="AJ14" i="2"/>
  <c r="P16" i="20" s="1"/>
  <c r="AJ15" i="2"/>
  <c r="P17" i="20" s="1"/>
  <c r="AJ16" i="2"/>
  <c r="P18" i="20" s="1"/>
  <c r="AJ4" i="2"/>
  <c r="P6" i="20" s="1"/>
  <c r="AI5" i="2"/>
  <c r="D4" i="20" s="1"/>
  <c r="AI6" i="2"/>
  <c r="F4" i="20" s="1"/>
  <c r="AI7" i="2"/>
  <c r="H4" i="20" s="1"/>
  <c r="AI8" i="2"/>
  <c r="J4" i="20" s="1"/>
  <c r="AI9" i="2"/>
  <c r="L4" i="20" s="1"/>
  <c r="AI10" i="2"/>
  <c r="B19" i="20" s="1"/>
  <c r="AI11" i="2"/>
  <c r="D19" i="20" s="1"/>
  <c r="AI12" i="2"/>
  <c r="AI13" i="2"/>
  <c r="F19" i="20" s="1"/>
  <c r="AI14" i="2"/>
  <c r="H19" i="20" s="1"/>
  <c r="AI15" i="2"/>
  <c r="J19" i="20" s="1"/>
  <c r="AI16" i="2"/>
  <c r="L19" i="20" s="1"/>
  <c r="AI4" i="2"/>
  <c r="B4" i="20" s="1"/>
  <c r="G37" i="19"/>
  <c r="R40" i="19"/>
  <c r="R39" i="19"/>
  <c r="I37" i="19"/>
  <c r="L20" i="20"/>
  <c r="J20" i="20"/>
  <c r="H20" i="20"/>
  <c r="F20" i="20"/>
  <c r="D20" i="20"/>
  <c r="B20" i="20"/>
  <c r="J5" i="20"/>
  <c r="H5" i="20"/>
  <c r="F5" i="20"/>
  <c r="D5" i="20"/>
  <c r="D27" i="19"/>
  <c r="D32" i="19"/>
  <c r="D33" i="19"/>
  <c r="D30" i="19"/>
  <c r="D24" i="19"/>
  <c r="D31" i="19"/>
  <c r="I21" i="27" l="1"/>
  <c r="K24" i="27"/>
  <c r="I22" i="27"/>
  <c r="K25" i="27"/>
  <c r="I20" i="27"/>
  <c r="K20" i="27" s="1"/>
  <c r="I23" i="27"/>
  <c r="K23" i="27" s="1"/>
  <c r="E8" i="27"/>
  <c r="I7" i="27"/>
  <c r="K7" i="27" s="1"/>
  <c r="E13" i="27"/>
  <c r="E15" i="27"/>
  <c r="I10" i="27"/>
  <c r="I18" i="27"/>
  <c r="K18" i="27" s="1"/>
  <c r="E10" i="27"/>
  <c r="I13" i="27"/>
  <c r="K13" i="27" s="1"/>
  <c r="E19" i="27"/>
  <c r="E17" i="27"/>
  <c r="E11" i="27"/>
  <c r="E18" i="27"/>
  <c r="E12" i="27"/>
  <c r="E14" i="27"/>
  <c r="E9" i="27"/>
  <c r="E7" i="27"/>
  <c r="E16" i="27"/>
  <c r="I11" i="27"/>
  <c r="K11" i="27" s="1"/>
  <c r="I8" i="27"/>
  <c r="K8" i="27" s="1"/>
  <c r="I15" i="27"/>
  <c r="K15" i="27" s="1"/>
  <c r="I14" i="27"/>
  <c r="K14" i="27" s="1"/>
  <c r="I17" i="27"/>
  <c r="K17" i="27" s="1"/>
  <c r="I12" i="27"/>
  <c r="K12" i="27" s="1"/>
  <c r="I16" i="27"/>
  <c r="K16" i="27" s="1"/>
  <c r="I19" i="27"/>
  <c r="K19" i="27" s="1"/>
  <c r="K9" i="27"/>
  <c r="K21" i="27"/>
  <c r="K10" i="27"/>
  <c r="K22" i="27"/>
  <c r="K26" i="27"/>
  <c r="O31" i="27"/>
  <c r="I31" i="27"/>
  <c r="K31" i="27" s="1"/>
  <c r="N27" i="27"/>
  <c r="N31" i="27"/>
  <c r="K27" i="27"/>
  <c r="M8" i="27" l="1"/>
  <c r="M26" i="27"/>
  <c r="M22" i="27"/>
  <c r="L15" i="27"/>
  <c r="L8" i="27"/>
  <c r="L7" i="27"/>
  <c r="M7" i="27"/>
  <c r="M16" i="27"/>
  <c r="L20" i="27"/>
  <c r="L25" i="27"/>
  <c r="L24" i="27"/>
  <c r="M15" i="27"/>
  <c r="M13" i="27"/>
  <c r="L13" i="27"/>
  <c r="M23" i="27"/>
  <c r="M11" i="27"/>
  <c r="M17" i="27"/>
  <c r="L21" i="27"/>
  <c r="L9" i="27"/>
  <c r="L16" i="27"/>
  <c r="M24" i="27"/>
  <c r="M12" i="27"/>
  <c r="L10" i="27"/>
  <c r="M10" i="27"/>
  <c r="M19" i="27"/>
  <c r="M18" i="27"/>
  <c r="L12" i="27"/>
  <c r="L17" i="27"/>
  <c r="M21" i="27"/>
  <c r="L23" i="27"/>
  <c r="M25" i="27"/>
  <c r="M9" i="27"/>
  <c r="L26" i="27"/>
  <c r="M20" i="27"/>
  <c r="L11" i="27"/>
  <c r="L14" i="27"/>
  <c r="L22" i="27"/>
  <c r="L18" i="27"/>
  <c r="L19" i="27"/>
  <c r="M14" i="27"/>
  <c r="L31" i="27"/>
  <c r="L27" i="27"/>
  <c r="M31" i="27"/>
  <c r="M27" i="27"/>
</calcChain>
</file>

<file path=xl/sharedStrings.xml><?xml version="1.0" encoding="utf-8"?>
<sst xmlns="http://schemas.openxmlformats.org/spreadsheetml/2006/main" count="906" uniqueCount="365">
  <si>
    <t>参加数</t>
  </si>
  <si>
    <t xml:space="preserve"> 艇 </t>
  </si>
  <si>
    <t>ＴＡのリスト（参照用）</t>
    <rPh sb="7" eb="10">
      <t>サンショウヨウ</t>
    </rPh>
    <phoneticPr fontId="5"/>
  </si>
  <si>
    <t>順位</t>
  </si>
  <si>
    <t>SAIL</t>
  </si>
  <si>
    <t>艇　　名</t>
  </si>
  <si>
    <t>R</t>
  </si>
  <si>
    <t>着順</t>
  </si>
  <si>
    <t>着時間</t>
  </si>
  <si>
    <t>ET</t>
  </si>
  <si>
    <t>TA</t>
    <phoneticPr fontId="5"/>
  </si>
  <si>
    <t>PN</t>
  </si>
  <si>
    <t>ＣＴ</t>
  </si>
  <si>
    <t>得点</t>
  </si>
  <si>
    <t>NO.</t>
  </si>
  <si>
    <t xml:space="preserve">m </t>
  </si>
  <si>
    <t>H：M：S</t>
  </si>
  <si>
    <t xml:space="preserve">S </t>
  </si>
  <si>
    <t xml:space="preserve">% </t>
  </si>
  <si>
    <t xml:space="preserve">Kt </t>
  </si>
  <si>
    <t>Ⅰ</t>
    <phoneticPr fontId="5"/>
  </si>
  <si>
    <t>Ⅲ</t>
    <phoneticPr fontId="5"/>
  </si>
  <si>
    <t>Ⅱ</t>
    <phoneticPr fontId="5"/>
  </si>
  <si>
    <t>SAIL No.</t>
    <phoneticPr fontId="5"/>
  </si>
  <si>
    <t>ふるたか</t>
  </si>
  <si>
    <t>さがみ</t>
  </si>
  <si>
    <t>ノアノア</t>
  </si>
  <si>
    <t>サ－モン4</t>
  </si>
  <si>
    <t>はやとり</t>
  </si>
  <si>
    <t>かまくら</t>
  </si>
  <si>
    <t>八丈</t>
  </si>
  <si>
    <t>Ｋ７</t>
  </si>
  <si>
    <t>チルデ</t>
  </si>
  <si>
    <t>波勝</t>
  </si>
  <si>
    <t>衣笠</t>
  </si>
  <si>
    <t>アズサ</t>
  </si>
  <si>
    <t>くろしお</t>
  </si>
  <si>
    <t>イクソラⅢ</t>
  </si>
  <si>
    <t>飛天</t>
  </si>
  <si>
    <t>アイデアル</t>
  </si>
  <si>
    <t>未央</t>
  </si>
  <si>
    <t>雪風</t>
  </si>
  <si>
    <t>シンシア</t>
  </si>
  <si>
    <t>アルファ</t>
  </si>
  <si>
    <t>FUHTA</t>
  </si>
  <si>
    <t>S/NM</t>
    <phoneticPr fontId="4"/>
  </si>
  <si>
    <t>初島</t>
    <rPh sb="0" eb="2">
      <t>ハツシマ</t>
    </rPh>
    <phoneticPr fontId="5"/>
  </si>
  <si>
    <t>Ａ</t>
    <phoneticPr fontId="4"/>
  </si>
  <si>
    <t>Ｅ</t>
    <phoneticPr fontId="4"/>
  </si>
  <si>
    <t>Ｆ</t>
    <phoneticPr fontId="4"/>
  </si>
  <si>
    <t>Ｄ</t>
    <phoneticPr fontId="4"/>
  </si>
  <si>
    <t>コース</t>
    <phoneticPr fontId="4"/>
  </si>
  <si>
    <t>月</t>
    <rPh sb="0" eb="1">
      <t>ツキ</t>
    </rPh>
    <phoneticPr fontId="4"/>
  </si>
  <si>
    <t>スタート</t>
    <phoneticPr fontId="4"/>
  </si>
  <si>
    <t xml:space="preserve"> (暫定) </t>
  </si>
  <si>
    <t>レース番号</t>
    <rPh sb="3" eb="5">
      <t>バンゴウ</t>
    </rPh>
    <phoneticPr fontId="4"/>
  </si>
  <si>
    <t>暫定版</t>
    <rPh sb="0" eb="2">
      <t>ザンテイ</t>
    </rPh>
    <rPh sb="2" eb="3">
      <t>ハン</t>
    </rPh>
    <phoneticPr fontId="4"/>
  </si>
  <si>
    <t>開催年</t>
    <rPh sb="0" eb="2">
      <t>カイサイ</t>
    </rPh>
    <rPh sb="2" eb="3">
      <t>ネン</t>
    </rPh>
    <phoneticPr fontId="4"/>
  </si>
  <si>
    <t>年</t>
    <rPh sb="0" eb="1">
      <t>ネン</t>
    </rPh>
    <phoneticPr fontId="4"/>
  </si>
  <si>
    <t>開催月</t>
    <rPh sb="0" eb="2">
      <t>カイサイ</t>
    </rPh>
    <rPh sb="2" eb="3">
      <t>ツキ</t>
    </rPh>
    <phoneticPr fontId="4"/>
  </si>
  <si>
    <t>レース番号</t>
    <rPh sb="3" eb="5">
      <t>バンゴウ</t>
    </rPh>
    <phoneticPr fontId="4"/>
  </si>
  <si>
    <t>熱海</t>
    <rPh sb="0" eb="2">
      <t>アタミ</t>
    </rPh>
    <phoneticPr fontId="5"/>
  </si>
  <si>
    <t>レース名</t>
    <rPh sb="3" eb="4">
      <t>メイ</t>
    </rPh>
    <phoneticPr fontId="4"/>
  </si>
  <si>
    <t>小網代フリートレース</t>
    <rPh sb="0" eb="1">
      <t>コ</t>
    </rPh>
    <rPh sb="1" eb="3">
      <t>アジロ</t>
    </rPh>
    <phoneticPr fontId="4"/>
  </si>
  <si>
    <t>ＴＡ</t>
    <phoneticPr fontId="4"/>
  </si>
  <si>
    <t>ＴＡ</t>
    <phoneticPr fontId="4"/>
  </si>
  <si>
    <t>Ⅰ</t>
    <phoneticPr fontId="4"/>
  </si>
  <si>
    <t>Ⅱ</t>
    <phoneticPr fontId="4"/>
  </si>
  <si>
    <t>Ⅲ</t>
    <phoneticPr fontId="4"/>
  </si>
  <si>
    <t>記  事</t>
    <phoneticPr fontId="4"/>
  </si>
  <si>
    <t>艇速</t>
    <rPh sb="0" eb="1">
      <t>テイ</t>
    </rPh>
    <rPh sb="1" eb="2">
      <t>ソク</t>
    </rPh>
    <phoneticPr fontId="4"/>
  </si>
  <si>
    <t>時刻</t>
    <rPh sb="0" eb="2">
      <t>ジコク</t>
    </rPh>
    <phoneticPr fontId="4"/>
  </si>
  <si>
    <t>コース・距離</t>
    <rPh sb="4" eb="6">
      <t>キョリ</t>
    </rPh>
    <phoneticPr fontId="4"/>
  </si>
  <si>
    <t>Ｅ</t>
  </si>
  <si>
    <t>距離(NM)</t>
    <rPh sb="0" eb="2">
      <t>キョリ</t>
    </rPh>
    <phoneticPr fontId="4"/>
  </si>
  <si>
    <t>得点（参照用）</t>
    <rPh sb="0" eb="2">
      <t>トクテン</t>
    </rPh>
    <rPh sb="3" eb="6">
      <t>サンショウヨウ</t>
    </rPh>
    <phoneticPr fontId="4"/>
  </si>
  <si>
    <t>得点</t>
    <rPh sb="0" eb="2">
      <t>トクテン</t>
    </rPh>
    <phoneticPr fontId="4"/>
  </si>
  <si>
    <t>MAX=20</t>
    <phoneticPr fontId="4"/>
  </si>
  <si>
    <t>MAX=30</t>
    <phoneticPr fontId="4"/>
  </si>
  <si>
    <t>MAX=40</t>
    <phoneticPr fontId="4"/>
  </si>
  <si>
    <t>MAX=40</t>
    <phoneticPr fontId="4"/>
  </si>
  <si>
    <t>開催日</t>
    <rPh sb="0" eb="3">
      <t>カイサイビ</t>
    </rPh>
    <phoneticPr fontId="4"/>
  </si>
  <si>
    <t>距離</t>
    <rPh sb="0" eb="2">
      <t>キョリ</t>
    </rPh>
    <phoneticPr fontId="4"/>
  </si>
  <si>
    <t xml:space="preserve"> (確定) </t>
    <rPh sb="2" eb="4">
      <t>カクテイ</t>
    </rPh>
    <phoneticPr fontId="4"/>
  </si>
  <si>
    <t>コース</t>
  </si>
  <si>
    <t/>
  </si>
  <si>
    <t>SAIL　No.</t>
  </si>
  <si>
    <t>艇　名</t>
  </si>
  <si>
    <t>得点計</t>
  </si>
  <si>
    <t>皆勤賞</t>
    <rPh sb="0" eb="3">
      <t>カイキンショウ</t>
    </rPh>
    <phoneticPr fontId="5"/>
  </si>
  <si>
    <t>参加賞</t>
    <rPh sb="0" eb="3">
      <t>サンカショウ</t>
    </rPh>
    <phoneticPr fontId="5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</si>
  <si>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</si>
  <si>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</si>
  <si>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</si>
  <si>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</si>
  <si>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</si>
  <si>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</si>
  <si>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</si>
  <si>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</si>
  <si>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</si>
  <si>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</si>
  <si>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</si>
  <si>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</si>
  <si>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</si>
  <si>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</si>
  <si>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</si>
  <si>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</si>
  <si>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</si>
  <si>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</si>
  <si>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</si>
  <si>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</si>
  <si>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</si>
  <si>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</si>
  <si>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</si>
  <si>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</si>
  <si>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</si>
  <si>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レース参加艇数</t>
    <rPh sb="3" eb="5">
      <t>サンカ</t>
    </rPh>
    <rPh sb="5" eb="6">
      <t>テイ</t>
    </rPh>
    <rPh sb="6" eb="7">
      <t>スウ</t>
    </rPh>
    <phoneticPr fontId="5"/>
  </si>
  <si>
    <t>　優 勝 盾　</t>
  </si>
  <si>
    <t>1</t>
    <phoneticPr fontId="5"/>
  </si>
  <si>
    <t>5</t>
    <phoneticPr fontId="5"/>
  </si>
  <si>
    <t>11</t>
    <phoneticPr fontId="5"/>
  </si>
  <si>
    <t>12</t>
    <phoneticPr fontId="5"/>
  </si>
  <si>
    <t>20</t>
    <phoneticPr fontId="5"/>
  </si>
  <si>
    <t>Cはコミッティ担当、Bはコミッティボート提供。</t>
    <phoneticPr fontId="5"/>
  </si>
  <si>
    <t xml:space="preserve">　皆 勤 賞    </t>
    <phoneticPr fontId="5"/>
  </si>
  <si>
    <t xml:space="preserve">　参 加 賞  </t>
    <phoneticPr fontId="5"/>
  </si>
  <si>
    <t>小網代フリートレース　コミッティポイント</t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</si>
  <si>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</si>
  <si>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敬称略</t>
    <rPh sb="0" eb="2">
      <t>ケイショウ</t>
    </rPh>
    <rPh sb="2" eb="3">
      <t>リャク</t>
    </rPh>
    <phoneticPr fontId="5"/>
  </si>
  <si>
    <t>本部艇</t>
    <rPh sb="0" eb="2">
      <t>ホンブ</t>
    </rPh>
    <rPh sb="2" eb="3">
      <t>テイ</t>
    </rPh>
    <phoneticPr fontId="5"/>
  </si>
  <si>
    <t>Kマーク担当</t>
    <rPh sb="4" eb="6">
      <t>タントウ</t>
    </rPh>
    <phoneticPr fontId="5"/>
  </si>
  <si>
    <t>26</t>
  </si>
  <si>
    <t>27</t>
  </si>
  <si>
    <t>28</t>
  </si>
  <si>
    <t>29</t>
  </si>
  <si>
    <t>30</t>
  </si>
  <si>
    <t>KFR開催</t>
    <rPh sb="3" eb="5">
      <t>カイサイ</t>
    </rPh>
    <phoneticPr fontId="5"/>
  </si>
  <si>
    <t>日程</t>
  </si>
  <si>
    <t>Aマーク担当</t>
  </si>
  <si>
    <t>スタート</t>
    <phoneticPr fontId="5"/>
  </si>
  <si>
    <t>ケロニア</t>
  </si>
  <si>
    <t>注２）</t>
  </si>
  <si>
    <t>熱海ランデブーレース　</t>
  </si>
  <si>
    <t>熱海Ｒ
順位</t>
    <rPh sb="0" eb="2">
      <t>アタミ</t>
    </rPh>
    <rPh sb="4" eb="6">
      <t>ジュンイ</t>
    </rPh>
    <phoneticPr fontId="4"/>
  </si>
  <si>
    <t>ナジャ</t>
  </si>
  <si>
    <t>テティス</t>
  </si>
  <si>
    <t>HAURAKI</t>
  </si>
  <si>
    <t>Bitter End</t>
  </si>
  <si>
    <t>BASIC</t>
  </si>
  <si>
    <t>SPIRIT OF TOKYO</t>
  </si>
  <si>
    <t>INDICUM</t>
  </si>
  <si>
    <t>トーネイド</t>
  </si>
  <si>
    <t>ABI</t>
  </si>
  <si>
    <t>ネオパトス</t>
  </si>
  <si>
    <t>ながつろ</t>
  </si>
  <si>
    <t>じゃがたら</t>
  </si>
  <si>
    <t>たかとり</t>
  </si>
  <si>
    <t>　</t>
    <phoneticPr fontId="4"/>
  </si>
  <si>
    <t>上期</t>
    <rPh sb="0" eb="2">
      <t>カミキ</t>
    </rPh>
    <phoneticPr fontId="4"/>
  </si>
  <si>
    <t>後期</t>
    <rPh sb="0" eb="2">
      <t>コウキ</t>
    </rPh>
    <phoneticPr fontId="4"/>
  </si>
  <si>
    <t>得点計</t>
    <phoneticPr fontId="4"/>
  </si>
  <si>
    <t>年間得点計</t>
    <rPh sb="0" eb="2">
      <t>ネンカン</t>
    </rPh>
    <phoneticPr fontId="4"/>
  </si>
  <si>
    <t>＃494</t>
  </si>
  <si>
    <t>小網代ヨットクラブ レース委員会</t>
    <rPh sb="0" eb="1">
      <t>コ</t>
    </rPh>
    <rPh sb="1" eb="3">
      <t>アジロ</t>
    </rPh>
    <rPh sb="13" eb="16">
      <t>イインカイ</t>
    </rPh>
    <phoneticPr fontId="4"/>
  </si>
  <si>
    <t>実施日</t>
    <rPh sb="0" eb="2">
      <t>ジッシ</t>
    </rPh>
    <rPh sb="2" eb="3">
      <t>ビ</t>
    </rPh>
    <phoneticPr fontId="20"/>
  </si>
  <si>
    <t>本部艇</t>
    <rPh sb="0" eb="2">
      <t>ホンブ</t>
    </rPh>
    <rPh sb="2" eb="3">
      <t>テイ</t>
    </rPh>
    <phoneticPr fontId="4"/>
  </si>
  <si>
    <t>マーク担当</t>
    <rPh sb="3" eb="5">
      <t>タントウ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</si>
  <si>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</si>
  <si>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</si>
  <si>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</si>
  <si>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</si>
  <si>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</si>
  <si>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</si>
  <si>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</si>
  <si>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</si>
  <si>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</si>
  <si>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</si>
  <si>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</si>
  <si>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</si>
  <si>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風速：xxxノット
風向：　
天気：
◇ｺﾐｯﾃｨ：</t>
    <phoneticPr fontId="4"/>
  </si>
  <si>
    <t>風向：　</t>
    <phoneticPr fontId="4"/>
  </si>
  <si>
    <t>天気：</t>
    <phoneticPr fontId="4"/>
  </si>
  <si>
    <t>次回
2015年８月16日 
◇ｺﾐｯﾃｨ：くろしお</t>
    <phoneticPr fontId="4"/>
  </si>
  <si>
    <t>ｺﾐｯﾃｨ：</t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</si>
  <si>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</si>
  <si>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</si>
  <si>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</si>
  <si>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</si>
  <si>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</si>
  <si>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</si>
  <si>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</si>
  <si>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</si>
  <si>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</si>
  <si>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</si>
  <si>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</si>
  <si>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ｺｰｽ：</t>
    <phoneticPr fontId="4"/>
  </si>
  <si>
    <t>E</t>
    <phoneticPr fontId="4"/>
  </si>
  <si>
    <t>　ステンドグラス楯</t>
    <phoneticPr fontId="4"/>
  </si>
  <si>
    <t xml:space="preserve">　各月トップ賞  </t>
    <rPh sb="1" eb="2">
      <t>カク</t>
    </rPh>
    <rPh sb="2" eb="3">
      <t>ツキ</t>
    </rPh>
    <phoneticPr fontId="5"/>
  </si>
  <si>
    <t>（半期全回出場した艇）</t>
    <phoneticPr fontId="4"/>
  </si>
  <si>
    <t>（半期2回以上出場した艇）</t>
    <phoneticPr fontId="4"/>
  </si>
  <si>
    <t>小網代フリートレース成績（確定）</t>
    <rPh sb="10" eb="12">
      <t>セイセキ</t>
    </rPh>
    <rPh sb="13" eb="15">
      <t>カクテイ</t>
    </rPh>
    <phoneticPr fontId="5"/>
  </si>
  <si>
    <t>C短縮</t>
    <rPh sb="1" eb="3">
      <t>タンシュク</t>
    </rPh>
    <phoneticPr fontId="4"/>
  </si>
  <si>
    <t>HAYATE</t>
  </si>
  <si>
    <t>SHARK X</t>
  </si>
  <si>
    <t>桜工</t>
  </si>
  <si>
    <t>ランカ</t>
  </si>
  <si>
    <t xml:space="preserve"> </t>
    <phoneticPr fontId="4"/>
  </si>
  <si>
    <t>皆勤賞</t>
    <rPh sb="0" eb="3">
      <t>カイキンショウ</t>
    </rPh>
    <phoneticPr fontId="4"/>
  </si>
  <si>
    <t>参加賞</t>
    <rPh sb="0" eb="3">
      <t>サンカショウ</t>
    </rPh>
    <phoneticPr fontId="4"/>
  </si>
  <si>
    <t>レース参加艇数</t>
    <rPh sb="3" eb="5">
      <t>サンカ</t>
    </rPh>
    <rPh sb="5" eb="6">
      <t>テイ</t>
    </rPh>
    <rPh sb="6" eb="7">
      <t>スウ</t>
    </rPh>
    <phoneticPr fontId="4"/>
  </si>
  <si>
    <t>Ｋ</t>
  </si>
  <si>
    <t>E(500記念)</t>
    <rPh sb="5" eb="7">
      <t>キネン</t>
    </rPh>
    <phoneticPr fontId="4"/>
  </si>
  <si>
    <t>艇　名</t>
    <rPh sb="0" eb="1">
      <t>テイ</t>
    </rPh>
    <rPh sb="2" eb="3">
      <t>ナ</t>
    </rPh>
    <phoneticPr fontId="4"/>
  </si>
  <si>
    <t>Miss Nippon Ⅷ</t>
  </si>
  <si>
    <t>EBB TIDE</t>
  </si>
  <si>
    <t>ｱﾚｷｻﾝﾄﾞﾗ</t>
  </si>
  <si>
    <t>ｲｴﾛｰﾏｼﾞｯｸ</t>
  </si>
  <si>
    <t>ﾌﾙｰﾄﾞﾘｽⅦ</t>
  </si>
  <si>
    <t>ﾌﾞﾙｰﾘﾎﾞﾝ</t>
  </si>
  <si>
    <t>ﾌｪﾆｯｸｽ</t>
  </si>
  <si>
    <t>Ⅱ</t>
  </si>
  <si>
    <t xml:space="preserve"> 秒/ﾏｲﾙ</t>
  </si>
  <si>
    <t>RATING</t>
    <phoneticPr fontId="4"/>
  </si>
  <si>
    <t>H</t>
  </si>
  <si>
    <t>H</t>
    <phoneticPr fontId="4"/>
  </si>
  <si>
    <t>J</t>
    <phoneticPr fontId="4"/>
  </si>
  <si>
    <t>K</t>
    <phoneticPr fontId="4"/>
  </si>
  <si>
    <t>＃525</t>
  </si>
  <si>
    <t>＃526</t>
  </si>
  <si>
    <t>＃527</t>
  </si>
  <si>
    <t>＃528</t>
  </si>
  <si>
    <t>＃529</t>
  </si>
  <si>
    <t>＃530</t>
  </si>
  <si>
    <t>H</t>
    <phoneticPr fontId="4"/>
  </si>
  <si>
    <t>初島</t>
    <rPh sb="0" eb="2">
      <t>ハツシマ</t>
    </rPh>
    <phoneticPr fontId="4"/>
  </si>
  <si>
    <t>E</t>
    <phoneticPr fontId="4"/>
  </si>
  <si>
    <t>H</t>
    <phoneticPr fontId="4"/>
  </si>
  <si>
    <t>リミット</t>
    <phoneticPr fontId="4"/>
  </si>
  <si>
    <t>得点</t>
    <rPh sb="0" eb="2">
      <t>トクテン</t>
    </rPh>
    <phoneticPr fontId="4"/>
  </si>
  <si>
    <t>MAX=20</t>
    <phoneticPr fontId="4"/>
  </si>
  <si>
    <t>VEGA</t>
  </si>
  <si>
    <r>
      <rPr>
        <b/>
        <sz val="11"/>
        <rFont val="HGSｺﾞｼｯｸM"/>
        <family val="3"/>
        <charset val="128"/>
      </rPr>
      <t>ﾄｯﾌ</t>
    </r>
    <r>
      <rPr>
        <b/>
        <sz val="10"/>
        <rFont val="HGSｺﾞｼｯｸM"/>
        <family val="3"/>
        <charset val="128"/>
      </rPr>
      <t>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5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</si>
  <si>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5"/>
  </si>
  <si>
    <r>
      <rPr>
        <sz val="12"/>
        <rFont val="HGSｺﾞｼｯｸM"/>
        <family val="3"/>
        <charset val="128"/>
      </rPr>
      <t xml:space="preserve"> 得点=20(N＋1‐J)/N</t>
    </r>
    <r>
      <rPr>
        <sz val="11"/>
        <rFont val="HGSｺﾞｼｯｸM"/>
        <family val="3"/>
        <charset val="128"/>
      </rPr>
      <t xml:space="preserve">
</t>
    </r>
    <r>
      <rPr>
        <sz val="10"/>
        <rFont val="HGSｺﾞｼｯｸM"/>
        <family val="3"/>
        <charset val="128"/>
      </rPr>
      <t xml:space="preserve"> N:参加艇数　 J:順位　
 DコースおよびＦコースは上記の1.5倍,DNS,DNF等は1点,DSQは0点</t>
    </r>
    <r>
      <rPr>
        <sz val="11"/>
        <rFont val="HGSｺﾞｼｯｸM"/>
        <family val="3"/>
        <charset val="128"/>
      </rPr>
      <t xml:space="preserve">
 </t>
    </r>
    <r>
      <rPr>
        <sz val="12"/>
        <rFont val="HGSｺﾞｼｯｸM"/>
        <family val="3"/>
        <charset val="128"/>
      </rPr>
      <t xml:space="preserve">初島レースの得点
      =30(N-J)/(N-1)+10
 </t>
    </r>
    <r>
      <rPr>
        <sz val="10"/>
        <rFont val="HGSｺﾞｼｯｸM"/>
        <family val="3"/>
        <charset val="128"/>
      </rPr>
      <t>月例の2倍,最下位艇10点,DNF5点</t>
    </r>
    <rPh sb="78" eb="80">
      <t>トクテン</t>
    </rPh>
    <phoneticPr fontId="5"/>
  </si>
  <si>
    <r>
      <rPr>
        <b/>
        <sz val="11"/>
        <rFont val="HGSｺﾞｼｯｸM"/>
        <family val="3"/>
        <charset val="128"/>
      </rPr>
      <t>ﾄｯﾌﾟ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5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</si>
  <si>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5"/>
  </si>
  <si>
    <t>小網代フリートレース年間成績（確定）</t>
    <rPh sb="10" eb="12">
      <t>ネンカン</t>
    </rPh>
    <rPh sb="12" eb="14">
      <t>セイセキ</t>
    </rPh>
    <rPh sb="15" eb="17">
      <t>カクテイ</t>
    </rPh>
    <phoneticPr fontId="5"/>
  </si>
  <si>
    <t>KFRランデブーレース</t>
    <phoneticPr fontId="4"/>
  </si>
  <si>
    <t>KFRランデブー</t>
    <phoneticPr fontId="4"/>
  </si>
  <si>
    <t>合同</t>
    <rPh sb="0" eb="2">
      <t>ゴウドウ</t>
    </rPh>
    <phoneticPr fontId="4"/>
  </si>
  <si>
    <t>2019年1月現在</t>
    <rPh sb="4" eb="5">
      <t>ネン</t>
    </rPh>
    <rPh sb="6" eb="7">
      <t>ガツ</t>
    </rPh>
    <rPh sb="7" eb="9">
      <t>ゲンザイ</t>
    </rPh>
    <phoneticPr fontId="5"/>
  </si>
  <si>
    <t>J</t>
  </si>
  <si>
    <t>Ms.M</t>
  </si>
  <si>
    <t>仰秀</t>
  </si>
  <si>
    <t>Ⅰ</t>
  </si>
  <si>
    <t>G</t>
    <phoneticPr fontId="4"/>
  </si>
  <si>
    <t>参考：次年度</t>
    <rPh sb="0" eb="2">
      <t>サンコウ</t>
    </rPh>
    <rPh sb="3" eb="6">
      <t>ジネンド</t>
    </rPh>
    <phoneticPr fontId="4"/>
  </si>
  <si>
    <t>F</t>
    <phoneticPr fontId="4"/>
  </si>
  <si>
    <t>M</t>
    <phoneticPr fontId="4"/>
  </si>
  <si>
    <t>1月</t>
    <rPh sb="1" eb="2">
      <t>ガツ</t>
    </rPh>
    <phoneticPr fontId="4"/>
  </si>
  <si>
    <t>未定</t>
    <rPh sb="0" eb="2">
      <t>ミテイ</t>
    </rPh>
    <phoneticPr fontId="4"/>
  </si>
  <si>
    <t>MAX=25</t>
    <phoneticPr fontId="4"/>
  </si>
  <si>
    <t>MAX=15</t>
    <phoneticPr fontId="4"/>
  </si>
  <si>
    <t xml:space="preserve">【レースコメント】
【レース委員会より】
</t>
    <phoneticPr fontId="4"/>
  </si>
  <si>
    <t xml:space="preserve">  ～   kt</t>
    <phoneticPr fontId="4"/>
  </si>
  <si>
    <t xml:space="preserve">  ～ </t>
    <phoneticPr fontId="39"/>
  </si>
  <si>
    <t>2020年度 前期</t>
    <rPh sb="7" eb="9">
      <t>ゼンキ</t>
    </rPh>
    <phoneticPr fontId="5"/>
  </si>
  <si>
    <t>レース委員会　小池 治</t>
  </si>
  <si>
    <t>レース委員会　小池 治</t>
    <rPh sb="3" eb="6">
      <t>イインカイ</t>
    </rPh>
    <rPh sb="7" eb="9">
      <t>コイケ</t>
    </rPh>
    <rPh sb="10" eb="11">
      <t>オサム</t>
    </rPh>
    <phoneticPr fontId="5"/>
  </si>
  <si>
    <t>レース委員会　小池 治</t>
    <phoneticPr fontId="5"/>
  </si>
  <si>
    <t>Ｆ</t>
  </si>
  <si>
    <t>飛車角</t>
    <rPh sb="0" eb="3">
      <t>ヒシャカク</t>
    </rPh>
    <phoneticPr fontId="4"/>
  </si>
  <si>
    <t>アイデアル</t>
    <phoneticPr fontId="4"/>
  </si>
  <si>
    <t>かまくら</t>
    <phoneticPr fontId="4"/>
  </si>
  <si>
    <t>テティス</t>
    <phoneticPr fontId="4"/>
  </si>
  <si>
    <t>ケロニア</t>
    <phoneticPr fontId="4"/>
  </si>
  <si>
    <t>飛車角</t>
    <rPh sb="0" eb="3">
      <t>ヒシャカク</t>
    </rPh>
    <phoneticPr fontId="4"/>
  </si>
  <si>
    <t>未央</t>
    <rPh sb="0" eb="2">
      <t>ミオ</t>
    </rPh>
    <phoneticPr fontId="4"/>
  </si>
  <si>
    <t>フェニックス</t>
  </si>
  <si>
    <t>サーモン４</t>
  </si>
  <si>
    <t>衣笠</t>
    <rPh sb="0" eb="2">
      <t>キヌガサ</t>
    </rPh>
    <phoneticPr fontId="4"/>
  </si>
  <si>
    <t>未決定</t>
    <rPh sb="0" eb="3">
      <t>ミケッテイ</t>
    </rPh>
    <phoneticPr fontId="4"/>
  </si>
  <si>
    <t>ふるたか</t>
    <phoneticPr fontId="4"/>
  </si>
  <si>
    <t>ﾈﾌﾟﾁｭｰﾝXⅡ</t>
  </si>
  <si>
    <t>香</t>
    <rPh sb="0" eb="1">
      <t>カオ</t>
    </rPh>
    <phoneticPr fontId="4"/>
  </si>
  <si>
    <t>TAⅠ
RATING</t>
    <phoneticPr fontId="4"/>
  </si>
  <si>
    <t>TAⅡ
RATING</t>
    <phoneticPr fontId="4"/>
  </si>
  <si>
    <t>TAⅢ
RATING</t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</si>
  <si>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TAⅠ      10kt以下</t>
    </r>
    <rPh sb="14" eb="16">
      <t>イカ</t>
    </rPh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</si>
  <si>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TAⅡ  10kt～18kt</t>
    </r>
    <phoneticPr fontId="4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</si>
  <si>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TAⅢ   18kt以上</t>
    </r>
    <phoneticPr fontId="4"/>
  </si>
  <si>
    <t>MAX=40</t>
    <phoneticPr fontId="4"/>
  </si>
  <si>
    <t>MAX=20</t>
    <phoneticPr fontId="4"/>
  </si>
  <si>
    <t>＃564</t>
  </si>
  <si>
    <t>＃565</t>
  </si>
  <si>
    <t>＃566</t>
  </si>
  <si>
    <t>＃567</t>
  </si>
  <si>
    <t>＃568</t>
  </si>
  <si>
    <t>＃569</t>
  </si>
  <si>
    <t>＃570</t>
  </si>
  <si>
    <t>＃571</t>
  </si>
  <si>
    <t>＃572</t>
  </si>
  <si>
    <t>＃573</t>
  </si>
  <si>
    <t>＃574</t>
  </si>
  <si>
    <t>＃575</t>
  </si>
  <si>
    <t>合同R</t>
    <rPh sb="0" eb="2">
      <t>ゴウドウ</t>
    </rPh>
    <phoneticPr fontId="4"/>
  </si>
  <si>
    <t>ﾈﾌﾟﾁｭｰﾝⅫ</t>
    <phoneticPr fontId="4"/>
  </si>
  <si>
    <t xml:space="preserve">【レースコメント】
【レース委員会より】
</t>
    <phoneticPr fontId="4"/>
  </si>
  <si>
    <t>Ⅲ</t>
  </si>
  <si>
    <t xml:space="preserve">【レースコメント】
【レース委員会より】
</t>
    <phoneticPr fontId="4"/>
  </si>
  <si>
    <t>2022年</t>
    <rPh sb="4" eb="5">
      <t>ネン</t>
    </rPh>
    <phoneticPr fontId="4"/>
  </si>
  <si>
    <t>＃564</t>
    <phoneticPr fontId="4"/>
  </si>
  <si>
    <t>＃565</t>
    <phoneticPr fontId="4"/>
  </si>
  <si>
    <t>＃576</t>
  </si>
  <si>
    <t>＃577</t>
  </si>
  <si>
    <t>＃578</t>
  </si>
  <si>
    <t>＃579</t>
  </si>
  <si>
    <t>＃580</t>
  </si>
  <si>
    <t>＃581</t>
  </si>
  <si>
    <t>＃582</t>
  </si>
  <si>
    <t>＃583</t>
  </si>
  <si>
    <t>＃584</t>
  </si>
  <si>
    <t>＃585</t>
  </si>
  <si>
    <t>＃586</t>
  </si>
  <si>
    <t>＃587</t>
  </si>
  <si>
    <t>＃588</t>
  </si>
  <si>
    <t>アルファ</t>
    <phoneticPr fontId="4"/>
  </si>
  <si>
    <t>2022年度 前期</t>
    <rPh sb="7" eb="9">
      <t>ゼンキ</t>
    </rPh>
    <phoneticPr fontId="5"/>
  </si>
  <si>
    <t>2022年間総合</t>
    <rPh sb="4" eb="6">
      <t>ネンカン</t>
    </rPh>
    <rPh sb="6" eb="8">
      <t>ソウゴウ</t>
    </rPh>
    <phoneticPr fontId="5"/>
  </si>
  <si>
    <t>2022年KFRコミッティー担当一覧</t>
    <rPh sb="4" eb="5">
      <t>ネン</t>
    </rPh>
    <rPh sb="14" eb="16">
      <t>タントウ</t>
    </rPh>
    <rPh sb="16" eb="18">
      <t>イチラン</t>
    </rPh>
    <phoneticPr fontId="4"/>
  </si>
  <si>
    <t>2022/1/1現在</t>
    <rPh sb="8" eb="10">
      <t>ゲンザイ</t>
    </rPh>
    <phoneticPr fontId="5"/>
  </si>
  <si>
    <t>2022公示 帆走指示書より</t>
    <rPh sb="4" eb="6">
      <t>コウジ</t>
    </rPh>
    <rPh sb="7" eb="9">
      <t>ハンソウ</t>
    </rPh>
    <rPh sb="9" eb="12">
      <t>シジショ</t>
    </rPh>
    <phoneticPr fontId="4"/>
  </si>
  <si>
    <t>CONTESSA ⅩⅢ</t>
  </si>
  <si>
    <t>RET</t>
    <phoneticPr fontId="70"/>
  </si>
  <si>
    <t>リタイヤ</t>
    <phoneticPr fontId="70"/>
  </si>
  <si>
    <t>尾山純一</t>
    <rPh sb="0" eb="2">
      <t>オヤマ</t>
    </rPh>
    <rPh sb="2" eb="4">
      <t>ジュンイチ</t>
    </rPh>
    <phoneticPr fontId="4"/>
  </si>
  <si>
    <t>平賀三奈子</t>
    <rPh sb="0" eb="2">
      <t>ヒラガ</t>
    </rPh>
    <rPh sb="2" eb="5">
      <t>ミナコ</t>
    </rPh>
    <phoneticPr fontId="4"/>
  </si>
  <si>
    <t>カマクラ</t>
    <phoneticPr fontId="4"/>
  </si>
  <si>
    <t>３～８   kt</t>
    <phoneticPr fontId="4"/>
  </si>
  <si>
    <t xml:space="preserve"> 北東 ～ 西</t>
    <rPh sb="1" eb="3">
      <t>ホクトウ</t>
    </rPh>
    <rPh sb="6" eb="7">
      <t>ニシ</t>
    </rPh>
    <phoneticPr fontId="39"/>
  </si>
  <si>
    <t>曇</t>
    <rPh sb="0" eb="1">
      <t>クモ</t>
    </rPh>
    <phoneticPr fontId="70"/>
  </si>
  <si>
    <t>【レースコメント】
久しぶりの開催には適当な穏やかな北東風で始まりました。スタート前に東寄りになったので早めのスピンアップ。赤白ブイ回航後即ジャイブで岸よりのコースを狙いました。一番岸寄りにアイデアル、次にシャークX,BASICが途中から加わり、他の多くは沖コースに。東触れの予報が逆に北方向に触れた所でジャイブ。ピッタリ南西沖ブイに向いてくれました。アイデアルが迫ってきましたが、マーク回航のドサクサで引き離す事に成功。後はだんだん弱くなる風の中、南から入るウネリに押されたり、揺すられながら赤白ブイに向かいました。更に風は西方向に触れスタートも、フィニッシュもスピンと言う面白い結果となりました。SHARK X 関根
【レース委員会より】
昨年11月開催以降、久しぶりにレースが開催できました。ご協力ありがとうございました。</t>
    <rPh sb="308" eb="310">
      <t>セキネ</t>
    </rPh>
    <rPh sb="322" eb="324">
      <t>サクネン</t>
    </rPh>
    <rPh sb="326" eb="327">
      <t>ガツ</t>
    </rPh>
    <rPh sb="327" eb="329">
      <t>カイサイ</t>
    </rPh>
    <rPh sb="329" eb="331">
      <t>イコウ</t>
    </rPh>
    <rPh sb="332" eb="333">
      <t>ヒサ</t>
    </rPh>
    <rPh sb="341" eb="343">
      <t>カイサイ</t>
    </rPh>
    <rPh sb="350" eb="352">
      <t>キョウリョク</t>
    </rPh>
    <phoneticPr fontId="4"/>
  </si>
  <si>
    <t>DNF</t>
    <phoneticPr fontId="70"/>
  </si>
  <si>
    <t xml:space="preserve">コミッティー担当 </t>
    <rPh sb="6" eb="8">
      <t>タントウ</t>
    </rPh>
    <phoneticPr fontId="70"/>
  </si>
  <si>
    <t xml:space="preserve"> 0～18 kt</t>
    <phoneticPr fontId="4"/>
  </si>
  <si>
    <t xml:space="preserve">南西～東南東 </t>
    <rPh sb="0" eb="2">
      <t>ナンセイ</t>
    </rPh>
    <rPh sb="3" eb="6">
      <t>トウナントウ</t>
    </rPh>
    <phoneticPr fontId="39"/>
  </si>
  <si>
    <t>石原三千男</t>
    <rPh sb="0" eb="2">
      <t>イシハラ</t>
    </rPh>
    <rPh sb="2" eb="5">
      <t>ミチオ</t>
    </rPh>
    <phoneticPr fontId="4"/>
  </si>
  <si>
    <t>児玉萬平</t>
    <rPh sb="0" eb="2">
      <t>コダマ</t>
    </rPh>
    <rPh sb="2" eb="4">
      <t>マンペイ</t>
    </rPh>
    <phoneticPr fontId="4"/>
  </si>
  <si>
    <t>高木信之</t>
    <rPh sb="0" eb="2">
      <t>タカギ</t>
    </rPh>
    <rPh sb="2" eb="4">
      <t>ノブユキ</t>
    </rPh>
    <phoneticPr fontId="4"/>
  </si>
  <si>
    <t>藤村宣武</t>
    <rPh sb="0" eb="2">
      <t>フジムラ</t>
    </rPh>
    <rPh sb="2" eb="4">
      <t>ノブタケ</t>
    </rPh>
    <phoneticPr fontId="4"/>
  </si>
  <si>
    <t>初島MAG０</t>
    <rPh sb="0" eb="2">
      <t>ハツシマ</t>
    </rPh>
    <phoneticPr fontId="70"/>
  </si>
  <si>
    <t>【レースコメント】
 低気圧の通過に伴う強風で開催を心配するも朝方には風も落ち、今度は視界不良で１時間遅れの軽風下でのスタートと成った。本部船側から出て２番手で赤白ブイを回り北西の風のなか初島へ。お昼頃にほぼ風が無くなる予報では有ったが、結局フィニッシュまで何度も無風と成っては１0―20ノット位まで吹き上がり、風向の変化も激しく、うねりも大きくて不安定なコンディションでした。絶望と希望の繰り返しで何度もリタイヤを考えるも、初島を１７時過ぎに３番手で回航し、最後は岸寄りのコースをとった事で２２時過ぎに無事フィニッシュ出来ました。忍耐のいるレースでしたが、クルー・メンバー、並びにコミッティー、レースを支えてくれた皆様に感謝です。飛車角 五十嵐
【レース委員会より】
皆様のご協力により無事レースが実施できました。ありがとうございました。</t>
    <rPh sb="335" eb="337">
      <t>ミナサマ</t>
    </rPh>
    <rPh sb="339" eb="341">
      <t>キョウリョク</t>
    </rPh>
    <rPh sb="344" eb="346">
      <t>ブジ</t>
    </rPh>
    <phoneticPr fontId="4"/>
  </si>
  <si>
    <t>2022年6月18日</t>
    <phoneticPr fontId="4"/>
  </si>
  <si>
    <t>MILESTONE</t>
  </si>
  <si>
    <t>VITTORIA</t>
  </si>
  <si>
    <t>ケロニア</t>
    <phoneticPr fontId="70"/>
  </si>
  <si>
    <t>コミッティ―担当</t>
    <rPh sb="6" eb="8">
      <t>タントウ</t>
    </rPh>
    <phoneticPr fontId="70"/>
  </si>
  <si>
    <t>2022年６月現在</t>
    <rPh sb="4" eb="5">
      <t>ネン</t>
    </rPh>
    <rPh sb="6" eb="7">
      <t>ガツ</t>
    </rPh>
    <rPh sb="7" eb="9">
      <t>ゲンザイ</t>
    </rPh>
    <phoneticPr fontId="5"/>
  </si>
  <si>
    <t>6～19 kt</t>
    <phoneticPr fontId="4"/>
  </si>
  <si>
    <t xml:space="preserve"> 南～南南西 </t>
    <rPh sb="1" eb="2">
      <t>ミナミ</t>
    </rPh>
    <rPh sb="3" eb="6">
      <t>ナンナンセイ</t>
    </rPh>
    <phoneticPr fontId="39"/>
  </si>
  <si>
    <t>晴</t>
    <rPh sb="0" eb="1">
      <t>ハ</t>
    </rPh>
    <phoneticPr fontId="70"/>
  </si>
  <si>
    <t xml:space="preserve">【レースコメント】
　メンバー不足のかまくらは、他艇から２名のベテランクルーの助っ人を得、何とかレースに参加できました。スタート後、赤白ブイは後方で回り、左海面を目指し即タック。釡根近くまで左海面で我慢した所、かなりゲインしていた。その後少し吹き上がり、4番手で南西ブイを回り、そのままスターボでスピンラン。右に初参加のコンテッサ、マイルストーン、左にテティスを見ながらの走り、リスクを考えスターボ1本で走り、何とか3位でフィニッシュした。運営の皆様、楽しいレースありがとうございました。新参加のコンテッサ、マイルストーン両艇Welcome. 　
KAMAKURAⅢ尾山
</t>
    <phoneticPr fontId="4"/>
  </si>
  <si>
    <t>各艇データ  小網代レーティング2022</t>
    <rPh sb="0" eb="1">
      <t>カク</t>
    </rPh>
    <rPh sb="1" eb="2">
      <t>テイ</t>
    </rPh>
    <rPh sb="7" eb="10">
      <t>コアジロ</t>
    </rPh>
    <phoneticPr fontId="5"/>
  </si>
  <si>
    <t>三好</t>
    <rPh sb="0" eb="2">
      <t>ミヨシ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</si>
</sst>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0.00_ "/>
    <numFmt numFmtId="178" formatCode="0.0_);[Red]\(0.0\)"/>
    <numFmt numFmtId="179" formatCode="0.0_ "/>
    <numFmt numFmtId="180" formatCode="hh:mm"/>
    <numFmt numFmtId="181" formatCode="0.0_ ;[Red]\-0.0\ "/>
    <numFmt numFmtId="182" formatCode="0.0"/>
    <numFmt numFmtId="183" formatCode="@&quot;コース&quot;"/>
    <numFmt numFmtId="184" formatCode="m/d;@"/>
    <numFmt numFmtId="185" formatCode="0.00_);[Red]\(0.00\)"/>
    <numFmt numFmtId="186" formatCode="0.00_ ;[Red]\-0.00\ "/>
    <numFmt numFmtId="187" formatCode="#,##0.000_);[Red]\(#,##0.000\)"/>
  </numFmts>
  <fonts count="7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3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3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1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0070C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rgb="FF00B0F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00B050"/>
      <name val="HGSｺﾞｼｯｸM"/>
      <family val="3"/>
      <charset val="128"/>
    </font>
    <font>
      <sz val="10.5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40" fillId="0" borderId="0">
      <alignment vertical="center"/>
    </xf>
    <xf numFmtId="0" fontId="15" fillId="0" borderId="0"/>
    <xf numFmtId="0" fontId="7" fillId="0" borderId="0"/>
    <xf numFmtId="0" fontId="34" fillId="0" borderId="0"/>
    <xf numFmtId="0" fontId="33" fillId="4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0">
    <xf numFmtId="0" fontId="0" fillId="0" borderId="0" xfId="0">
      <alignment vertical="center"/>
    </xf>
    <xf numFmtId="0" fontId="7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3" fillId="0" borderId="14" xfId="0" applyFont="1" applyBorder="1" applyAlignment="1">
      <alignment horizontal="center"/>
    </xf>
    <xf numFmtId="176" fontId="11" fillId="0" borderId="0" xfId="0" applyNumberFormat="1" applyFont="1" applyAlignment="1"/>
    <xf numFmtId="176" fontId="13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180" fontId="3" fillId="0" borderId="18" xfId="0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0" fillId="0" borderId="14" xfId="0" applyBorder="1">
      <alignment vertical="center"/>
    </xf>
    <xf numFmtId="0" fontId="7" fillId="0" borderId="31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56" fontId="3" fillId="0" borderId="19" xfId="0" applyNumberFormat="1" applyFont="1" applyBorder="1" applyAlignment="1">
      <alignment horizontal="right" vertical="center"/>
    </xf>
    <xf numFmtId="56" fontId="3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48" xfId="0" applyBorder="1">
      <alignment vertical="center"/>
    </xf>
    <xf numFmtId="0" fontId="44" fillId="0" borderId="0" xfId="0" applyFont="1">
      <alignment vertical="center"/>
    </xf>
    <xf numFmtId="0" fontId="16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56" fontId="9" fillId="0" borderId="58" xfId="0" applyNumberFormat="1" applyFont="1" applyBorder="1" applyAlignment="1">
      <alignment vertical="center" shrinkToFit="1"/>
    </xf>
    <xf numFmtId="183" fontId="9" fillId="0" borderId="59" xfId="0" applyNumberFormat="1" applyFont="1" applyBorder="1" applyAlignment="1">
      <alignment vertical="center" shrinkToFit="1"/>
    </xf>
    <xf numFmtId="183" fontId="9" fillId="0" borderId="60" xfId="0" applyNumberFormat="1" applyFont="1" applyBorder="1" applyAlignment="1">
      <alignment vertical="center" shrinkToFit="1"/>
    </xf>
    <xf numFmtId="0" fontId="7" fillId="0" borderId="61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176" fontId="7" fillId="0" borderId="63" xfId="0" applyNumberFormat="1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176" fontId="7" fillId="0" borderId="66" xfId="0" applyNumberFormat="1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176" fontId="7" fillId="0" borderId="67" xfId="0" applyNumberFormat="1" applyFont="1" applyBorder="1" applyAlignment="1">
      <alignment horizontal="center" vertical="center" shrinkToFit="1"/>
    </xf>
    <xf numFmtId="176" fontId="7" fillId="0" borderId="69" xfId="0" applyNumberFormat="1" applyFont="1" applyBorder="1" applyAlignment="1">
      <alignment horizontal="center" vertical="center" shrinkToFit="1"/>
    </xf>
    <xf numFmtId="176" fontId="7" fillId="0" borderId="70" xfId="0" applyNumberFormat="1" applyFont="1" applyBorder="1" applyAlignment="1">
      <alignment horizontal="center" vertical="center" shrinkToFit="1"/>
    </xf>
    <xf numFmtId="176" fontId="7" fillId="0" borderId="71" xfId="0" applyNumberFormat="1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176" fontId="7" fillId="0" borderId="73" xfId="0" applyNumberFormat="1" applyFont="1" applyBorder="1" applyAlignment="1">
      <alignment horizontal="center" vertical="center" shrinkToFit="1"/>
    </xf>
    <xf numFmtId="176" fontId="7" fillId="0" borderId="74" xfId="0" applyNumberFormat="1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176" fontId="7" fillId="0" borderId="7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/>
    <xf numFmtId="14" fontId="0" fillId="0" borderId="14" xfId="0" applyNumberFormat="1" applyBorder="1" applyAlignment="1"/>
    <xf numFmtId="14" fontId="0" fillId="0" borderId="0" xfId="0" applyNumberFormat="1" applyAlignment="1"/>
    <xf numFmtId="56" fontId="8" fillId="0" borderId="58" xfId="0" applyNumberFormat="1" applyFont="1" applyBorder="1" applyAlignment="1">
      <alignment vertical="center" shrinkToFit="1"/>
    </xf>
    <xf numFmtId="0" fontId="0" fillId="0" borderId="15" xfId="0" applyBorder="1" applyAlignment="1"/>
    <xf numFmtId="0" fontId="0" fillId="0" borderId="32" xfId="0" applyBorder="1" applyAlignment="1"/>
    <xf numFmtId="0" fontId="0" fillId="0" borderId="16" xfId="0" applyBorder="1" applyAlignment="1"/>
    <xf numFmtId="0" fontId="0" fillId="0" borderId="22" xfId="0" applyBorder="1" applyAlignment="1"/>
    <xf numFmtId="14" fontId="0" fillId="0" borderId="33" xfId="0" applyNumberFormat="1" applyBorder="1" applyAlignment="1"/>
    <xf numFmtId="0" fontId="18" fillId="0" borderId="0" xfId="0" applyFont="1" applyAlignment="1">
      <alignment horizontal="right" vertical="center"/>
    </xf>
    <xf numFmtId="31" fontId="19" fillId="0" borderId="0" xfId="0" applyNumberFormat="1" applyFont="1" applyAlignment="1">
      <alignment horizontal="right" vertical="center"/>
    </xf>
    <xf numFmtId="0" fontId="4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24" borderId="61" xfId="0" applyFont="1" applyFill="1" applyBorder="1" applyAlignment="1">
      <alignment horizontal="right" vertical="center"/>
    </xf>
    <xf numFmtId="0" fontId="45" fillId="25" borderId="14" xfId="0" applyFont="1" applyFill="1" applyBorder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183" fontId="21" fillId="0" borderId="59" xfId="0" applyNumberFormat="1" applyFont="1" applyBorder="1" applyAlignment="1">
      <alignment vertical="center" wrapText="1" shrinkToFit="1"/>
    </xf>
    <xf numFmtId="0" fontId="0" fillId="0" borderId="14" xfId="0" applyBorder="1" applyAlignment="1">
      <alignment horizontal="left" vertical="center"/>
    </xf>
    <xf numFmtId="0" fontId="0" fillId="25" borderId="14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5" borderId="33" xfId="0" applyFill="1" applyBorder="1" applyAlignment="1">
      <alignment horizontal="left" vertical="center"/>
    </xf>
    <xf numFmtId="56" fontId="3" fillId="0" borderId="0" xfId="0" applyNumberFormat="1" applyFont="1" applyAlignment="1">
      <alignment horizontal="right" vertical="center"/>
    </xf>
    <xf numFmtId="0" fontId="7" fillId="0" borderId="95" xfId="0" applyFont="1" applyBorder="1" applyAlignment="1">
      <alignment horizontal="center" vertical="center" shrinkToFit="1"/>
    </xf>
    <xf numFmtId="176" fontId="7" fillId="0" borderId="95" xfId="0" applyNumberFormat="1" applyFont="1" applyBorder="1" applyAlignment="1">
      <alignment horizontal="center" vertical="center" shrinkToFit="1"/>
    </xf>
    <xf numFmtId="176" fontId="7" fillId="0" borderId="96" xfId="0" applyNumberFormat="1" applyFont="1" applyBorder="1" applyAlignment="1">
      <alignment horizontal="center" vertical="center" shrinkToFit="1"/>
    </xf>
    <xf numFmtId="182" fontId="0" fillId="0" borderId="14" xfId="0" applyNumberFormat="1" applyBorder="1">
      <alignment vertical="center"/>
    </xf>
    <xf numFmtId="0" fontId="0" fillId="25" borderId="14" xfId="0" applyFill="1" applyBorder="1" applyAlignment="1"/>
    <xf numFmtId="0" fontId="0" fillId="25" borderId="33" xfId="0" applyFill="1" applyBorder="1" applyAlignment="1"/>
    <xf numFmtId="0" fontId="0" fillId="0" borderId="102" xfId="0" applyBorder="1" applyAlignment="1"/>
    <xf numFmtId="20" fontId="0" fillId="0" borderId="61" xfId="0" applyNumberFormat="1" applyBorder="1" applyAlignment="1"/>
    <xf numFmtId="20" fontId="0" fillId="0" borderId="103" xfId="0" applyNumberFormat="1" applyBorder="1" applyAlignment="1"/>
    <xf numFmtId="20" fontId="0" fillId="0" borderId="14" xfId="0" applyNumberFormat="1" applyBorder="1">
      <alignment vertical="center"/>
    </xf>
    <xf numFmtId="14" fontId="45" fillId="24" borderId="98" xfId="0" applyNumberFormat="1" applyFont="1" applyFill="1" applyBorder="1" applyAlignment="1">
      <alignment horizontal="left" vertical="center"/>
    </xf>
    <xf numFmtId="0" fontId="47" fillId="24" borderId="0" xfId="0" applyFont="1" applyFill="1" applyAlignment="1"/>
    <xf numFmtId="55" fontId="47" fillId="24" borderId="0" xfId="0" applyNumberFormat="1" applyFont="1" applyFill="1" applyAlignment="1"/>
    <xf numFmtId="49" fontId="48" fillId="24" borderId="0" xfId="0" applyNumberFormat="1" applyFont="1" applyFill="1" applyAlignment="1">
      <alignment horizontal="center" vertical="top"/>
    </xf>
    <xf numFmtId="49" fontId="48" fillId="24" borderId="0" xfId="0" applyNumberFormat="1" applyFont="1" applyFill="1" applyAlignment="1">
      <alignment vertical="top"/>
    </xf>
    <xf numFmtId="55" fontId="49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/>
    <xf numFmtId="0" fontId="51" fillId="26" borderId="15" xfId="0" applyFont="1" applyFill="1" applyBorder="1" applyAlignment="1">
      <alignment horizontal="center" vertical="center"/>
    </xf>
    <xf numFmtId="0" fontId="51" fillId="24" borderId="32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3" fillId="24" borderId="0" xfId="0" applyFont="1" applyFill="1">
      <alignment vertical="center"/>
    </xf>
    <xf numFmtId="0" fontId="48" fillId="24" borderId="0" xfId="0" applyFont="1" applyFill="1" applyAlignment="1">
      <alignment horizontal="center"/>
    </xf>
    <xf numFmtId="0" fontId="54" fillId="26" borderId="22" xfId="0" applyFont="1" applyFill="1" applyBorder="1" applyAlignment="1">
      <alignment horizontal="center" vertical="center"/>
    </xf>
    <xf numFmtId="182" fontId="54" fillId="24" borderId="33" xfId="0" applyNumberFormat="1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51" fillId="24" borderId="34" xfId="0" applyFont="1" applyFill="1" applyBorder="1" applyAlignment="1">
      <alignment horizontal="right" vertical="center"/>
    </xf>
    <xf numFmtId="0" fontId="51" fillId="24" borderId="35" xfId="0" applyFont="1" applyFill="1" applyBorder="1" applyAlignment="1">
      <alignment horizontal="left" vertical="center"/>
    </xf>
    <xf numFmtId="0" fontId="54" fillId="24" borderId="30" xfId="0" applyFont="1" applyFill="1" applyBorder="1" applyAlignment="1">
      <alignment horizontal="left"/>
    </xf>
    <xf numFmtId="0" fontId="54" fillId="24" borderId="31" xfId="0" applyFont="1" applyFill="1" applyBorder="1" applyAlignment="1">
      <alignment horizontal="center"/>
    </xf>
    <xf numFmtId="0" fontId="52" fillId="24" borderId="31" xfId="0" applyFont="1" applyFill="1" applyBorder="1" applyAlignment="1">
      <alignment horizontal="left"/>
    </xf>
    <xf numFmtId="0" fontId="57" fillId="24" borderId="23" xfId="0" applyFont="1" applyFill="1" applyBorder="1" applyAlignment="1"/>
    <xf numFmtId="0" fontId="57" fillId="24" borderId="24" xfId="0" applyFont="1" applyFill="1" applyBorder="1" applyAlignment="1">
      <alignment horizontal="center"/>
    </xf>
    <xf numFmtId="0" fontId="57" fillId="24" borderId="24" xfId="0" applyFont="1" applyFill="1" applyBorder="1" applyAlignment="1"/>
    <xf numFmtId="0" fontId="57" fillId="24" borderId="24" xfId="0" applyFont="1" applyFill="1" applyBorder="1" applyAlignment="1">
      <alignment horizontal="right"/>
    </xf>
    <xf numFmtId="0" fontId="57" fillId="24" borderId="29" xfId="0" applyFont="1" applyFill="1" applyBorder="1" applyAlignment="1">
      <alignment horizontal="center"/>
    </xf>
    <xf numFmtId="0" fontId="58" fillId="24" borderId="92" xfId="0" applyFont="1" applyFill="1" applyBorder="1" applyAlignment="1"/>
    <xf numFmtId="0" fontId="59" fillId="24" borderId="25" xfId="0" applyFont="1" applyFill="1" applyBorder="1" applyAlignment="1"/>
    <xf numFmtId="0" fontId="59" fillId="24" borderId="36" xfId="0" quotePrefix="1" applyFont="1" applyFill="1" applyBorder="1" applyAlignment="1">
      <alignment horizontal="center"/>
    </xf>
    <xf numFmtId="176" fontId="59" fillId="24" borderId="10" xfId="0" applyNumberFormat="1" applyFont="1" applyFill="1" applyBorder="1" applyAlignment="1"/>
    <xf numFmtId="0" fontId="59" fillId="24" borderId="10" xfId="0" applyFont="1" applyFill="1" applyBorder="1" applyAlignment="1">
      <alignment horizontal="left"/>
    </xf>
    <xf numFmtId="0" fontId="59" fillId="24" borderId="10" xfId="0" applyFont="1" applyFill="1" applyBorder="1" applyAlignment="1">
      <alignment horizontal="center"/>
    </xf>
    <xf numFmtId="21" fontId="59" fillId="24" borderId="10" xfId="0" applyNumberFormat="1" applyFont="1" applyFill="1" applyBorder="1" applyAlignment="1">
      <alignment horizontal="center"/>
    </xf>
    <xf numFmtId="178" fontId="59" fillId="24" borderId="10" xfId="0" applyNumberFormat="1" applyFont="1" applyFill="1" applyBorder="1" applyAlignment="1">
      <alignment horizontal="right"/>
    </xf>
    <xf numFmtId="176" fontId="59" fillId="24" borderId="10" xfId="0" applyNumberFormat="1" applyFont="1" applyFill="1" applyBorder="1" applyAlignment="1">
      <alignment horizontal="right"/>
    </xf>
    <xf numFmtId="179" fontId="59" fillId="24" borderId="10" xfId="0" applyNumberFormat="1" applyFont="1" applyFill="1" applyBorder="1" applyAlignment="1"/>
    <xf numFmtId="177" fontId="59" fillId="24" borderId="10" xfId="0" applyNumberFormat="1" applyFont="1" applyFill="1" applyBorder="1" applyAlignment="1"/>
    <xf numFmtId="181" fontId="59" fillId="24" borderId="10" xfId="0" applyNumberFormat="1" applyFont="1" applyFill="1" applyBorder="1" applyAlignment="1">
      <alignment horizontal="right" vertical="top"/>
    </xf>
    <xf numFmtId="0" fontId="59" fillId="24" borderId="26" xfId="0" applyFont="1" applyFill="1" applyBorder="1" applyAlignment="1"/>
    <xf numFmtId="0" fontId="59" fillId="24" borderId="37" xfId="0" quotePrefix="1" applyFont="1" applyFill="1" applyBorder="1" applyAlignment="1">
      <alignment horizontal="center"/>
    </xf>
    <xf numFmtId="176" fontId="59" fillId="24" borderId="11" xfId="0" applyNumberFormat="1" applyFont="1" applyFill="1" applyBorder="1" applyAlignment="1"/>
    <xf numFmtId="0" fontId="59" fillId="24" borderId="11" xfId="0" applyFont="1" applyFill="1" applyBorder="1" applyAlignment="1">
      <alignment horizontal="left"/>
    </xf>
    <xf numFmtId="0" fontId="59" fillId="24" borderId="11" xfId="0" applyFont="1" applyFill="1" applyBorder="1" applyAlignment="1">
      <alignment horizontal="center"/>
    </xf>
    <xf numFmtId="21" fontId="59" fillId="24" borderId="11" xfId="0" applyNumberFormat="1" applyFont="1" applyFill="1" applyBorder="1" applyAlignment="1">
      <alignment horizontal="center"/>
    </xf>
    <xf numFmtId="178" fontId="59" fillId="24" borderId="11" xfId="0" applyNumberFormat="1" applyFont="1" applyFill="1" applyBorder="1" applyAlignment="1">
      <alignment horizontal="right"/>
    </xf>
    <xf numFmtId="176" fontId="59" fillId="24" borderId="11" xfId="0" applyNumberFormat="1" applyFont="1" applyFill="1" applyBorder="1" applyAlignment="1">
      <alignment horizontal="right"/>
    </xf>
    <xf numFmtId="179" fontId="59" fillId="24" borderId="11" xfId="0" applyNumberFormat="1" applyFont="1" applyFill="1" applyBorder="1" applyAlignment="1"/>
    <xf numFmtId="177" fontId="59" fillId="24" borderId="11" xfId="0" applyNumberFormat="1" applyFont="1" applyFill="1" applyBorder="1" applyAlignment="1"/>
    <xf numFmtId="181" fontId="59" fillId="24" borderId="11" xfId="0" applyNumberFormat="1" applyFont="1" applyFill="1" applyBorder="1" applyAlignment="1">
      <alignment horizontal="right" vertical="top"/>
    </xf>
    <xf numFmtId="21" fontId="59" fillId="24" borderId="67" xfId="0" applyNumberFormat="1" applyFont="1" applyFill="1" applyBorder="1" applyAlignment="1">
      <alignment horizontal="center"/>
    </xf>
    <xf numFmtId="0" fontId="59" fillId="24" borderId="27" xfId="0" applyFont="1" applyFill="1" applyBorder="1" applyAlignment="1"/>
    <xf numFmtId="0" fontId="59" fillId="24" borderId="38" xfId="0" quotePrefix="1" applyFont="1" applyFill="1" applyBorder="1" applyAlignment="1">
      <alignment horizontal="center"/>
    </xf>
    <xf numFmtId="176" fontId="59" fillId="24" borderId="12" xfId="0" applyNumberFormat="1" applyFont="1" applyFill="1" applyBorder="1" applyAlignment="1"/>
    <xf numFmtId="0" fontId="59" fillId="24" borderId="12" xfId="0" applyFont="1" applyFill="1" applyBorder="1" applyAlignment="1">
      <alignment horizontal="left"/>
    </xf>
    <xf numFmtId="0" fontId="59" fillId="24" borderId="12" xfId="0" applyFont="1" applyFill="1" applyBorder="1" applyAlignment="1">
      <alignment horizontal="center"/>
    </xf>
    <xf numFmtId="21" fontId="59" fillId="24" borderId="12" xfId="0" applyNumberFormat="1" applyFont="1" applyFill="1" applyBorder="1" applyAlignment="1">
      <alignment horizontal="center"/>
    </xf>
    <xf numFmtId="176" fontId="59" fillId="24" borderId="49" xfId="0" applyNumberFormat="1" applyFont="1" applyFill="1" applyBorder="1" applyAlignment="1"/>
    <xf numFmtId="178" fontId="59" fillId="24" borderId="49" xfId="0" applyNumberFormat="1" applyFont="1" applyFill="1" applyBorder="1" applyAlignment="1">
      <alignment horizontal="right"/>
    </xf>
    <xf numFmtId="0" fontId="59" fillId="24" borderId="49" xfId="0" applyFont="1" applyFill="1" applyBorder="1" applyAlignment="1">
      <alignment horizontal="center"/>
    </xf>
    <xf numFmtId="176" fontId="59" fillId="24" borderId="49" xfId="0" applyNumberFormat="1" applyFont="1" applyFill="1" applyBorder="1" applyAlignment="1">
      <alignment horizontal="right"/>
    </xf>
    <xf numFmtId="21" fontId="59" fillId="24" borderId="49" xfId="0" applyNumberFormat="1" applyFont="1" applyFill="1" applyBorder="1" applyAlignment="1">
      <alignment horizontal="center"/>
    </xf>
    <xf numFmtId="179" fontId="59" fillId="24" borderId="49" xfId="0" applyNumberFormat="1" applyFont="1" applyFill="1" applyBorder="1" applyAlignment="1"/>
    <xf numFmtId="177" fontId="59" fillId="24" borderId="49" xfId="0" applyNumberFormat="1" applyFont="1" applyFill="1" applyBorder="1" applyAlignment="1"/>
    <xf numFmtId="181" fontId="59" fillId="24" borderId="49" xfId="0" applyNumberFormat="1" applyFont="1" applyFill="1" applyBorder="1" applyAlignment="1">
      <alignment horizontal="right" vertical="top"/>
    </xf>
    <xf numFmtId="21" fontId="59" fillId="24" borderId="74" xfId="0" applyNumberFormat="1" applyFont="1" applyFill="1" applyBorder="1" applyAlignment="1">
      <alignment horizontal="center"/>
    </xf>
    <xf numFmtId="0" fontId="59" fillId="24" borderId="28" xfId="0" applyFont="1" applyFill="1" applyBorder="1" applyAlignment="1"/>
    <xf numFmtId="178" fontId="59" fillId="24" borderId="12" xfId="0" applyNumberFormat="1" applyFont="1" applyFill="1" applyBorder="1" applyAlignment="1">
      <alignment horizontal="right"/>
    </xf>
    <xf numFmtId="176" fontId="59" fillId="24" borderId="12" xfId="0" applyNumberFormat="1" applyFont="1" applyFill="1" applyBorder="1" applyAlignment="1">
      <alignment horizontal="center"/>
    </xf>
    <xf numFmtId="176" fontId="59" fillId="24" borderId="12" xfId="0" applyNumberFormat="1" applyFont="1" applyFill="1" applyBorder="1" applyAlignment="1">
      <alignment horizontal="right"/>
    </xf>
    <xf numFmtId="179" fontId="59" fillId="24" borderId="12" xfId="0" applyNumberFormat="1" applyFont="1" applyFill="1" applyBorder="1" applyAlignment="1"/>
    <xf numFmtId="177" fontId="59" fillId="24" borderId="12" xfId="0" applyNumberFormat="1" applyFont="1" applyFill="1" applyBorder="1" applyAlignment="1"/>
    <xf numFmtId="181" fontId="59" fillId="24" borderId="12" xfId="0" applyNumberFormat="1" applyFont="1" applyFill="1" applyBorder="1" applyAlignment="1">
      <alignment horizontal="right" vertical="top"/>
    </xf>
    <xf numFmtId="176" fontId="59" fillId="24" borderId="13" xfId="0" applyNumberFormat="1" applyFont="1" applyFill="1" applyBorder="1" applyAlignment="1"/>
    <xf numFmtId="178" fontId="59" fillId="24" borderId="13" xfId="0" applyNumberFormat="1" applyFont="1" applyFill="1" applyBorder="1" applyAlignment="1">
      <alignment horizontal="right"/>
    </xf>
    <xf numFmtId="0" fontId="59" fillId="24" borderId="13" xfId="0" applyFont="1" applyFill="1" applyBorder="1" applyAlignment="1">
      <alignment horizontal="center"/>
    </xf>
    <xf numFmtId="176" fontId="59" fillId="24" borderId="13" xfId="0" applyNumberFormat="1" applyFont="1" applyFill="1" applyBorder="1" applyAlignment="1">
      <alignment horizontal="right"/>
    </xf>
    <xf numFmtId="21" fontId="59" fillId="24" borderId="13" xfId="0" applyNumberFormat="1" applyFont="1" applyFill="1" applyBorder="1" applyAlignment="1">
      <alignment horizontal="center"/>
    </xf>
    <xf numFmtId="179" fontId="59" fillId="24" borderId="13" xfId="0" applyNumberFormat="1" applyFont="1" applyFill="1" applyBorder="1" applyAlignment="1"/>
    <xf numFmtId="177" fontId="59" fillId="24" borderId="13" xfId="0" applyNumberFormat="1" applyFont="1" applyFill="1" applyBorder="1" applyAlignment="1"/>
    <xf numFmtId="181" fontId="59" fillId="24" borderId="13" xfId="0" applyNumberFormat="1" applyFont="1" applyFill="1" applyBorder="1" applyAlignment="1">
      <alignment horizontal="right" vertical="top"/>
    </xf>
    <xf numFmtId="0" fontId="59" fillId="24" borderId="39" xfId="0" quotePrefix="1" applyFont="1" applyFill="1" applyBorder="1" applyAlignment="1">
      <alignment horizontal="center"/>
    </xf>
    <xf numFmtId="0" fontId="59" fillId="24" borderId="40" xfId="0" applyFont="1" applyFill="1" applyBorder="1" applyAlignment="1"/>
    <xf numFmtId="21" fontId="59" fillId="24" borderId="67" xfId="0" applyNumberFormat="1" applyFont="1" applyFill="1" applyBorder="1" applyAlignment="1">
      <alignment horizontal="left"/>
    </xf>
    <xf numFmtId="180" fontId="59" fillId="24" borderId="69" xfId="0" applyNumberFormat="1" applyFont="1" applyFill="1" applyBorder="1" applyAlignment="1">
      <alignment horizontal="left"/>
    </xf>
    <xf numFmtId="180" fontId="59" fillId="24" borderId="47" xfId="0" applyNumberFormat="1" applyFont="1" applyFill="1" applyBorder="1" applyAlignment="1">
      <alignment horizontal="center"/>
    </xf>
    <xf numFmtId="0" fontId="59" fillId="24" borderId="13" xfId="0" applyFont="1" applyFill="1" applyBorder="1" applyAlignment="1">
      <alignment horizontal="left"/>
    </xf>
    <xf numFmtId="180" fontId="57" fillId="24" borderId="66" xfId="0" applyNumberFormat="1" applyFont="1" applyFill="1" applyBorder="1">
      <alignment vertical="center"/>
    </xf>
    <xf numFmtId="180" fontId="57" fillId="24" borderId="69" xfId="0" applyNumberFormat="1" applyFont="1" applyFill="1" applyBorder="1">
      <alignment vertical="center"/>
    </xf>
    <xf numFmtId="0" fontId="47" fillId="24" borderId="94" xfId="0" applyFont="1" applyFill="1" applyBorder="1" applyAlignment="1">
      <alignment vertical="top" wrapText="1"/>
    </xf>
    <xf numFmtId="0" fontId="47" fillId="24" borderId="92" xfId="0" applyFont="1" applyFill="1" applyBorder="1" applyAlignment="1">
      <alignment vertical="top" wrapText="1"/>
    </xf>
    <xf numFmtId="0" fontId="47" fillId="24" borderId="84" xfId="0" applyFont="1" applyFill="1" applyBorder="1" applyAlignment="1">
      <alignment vertical="top" wrapText="1"/>
    </xf>
    <xf numFmtId="0" fontId="59" fillId="24" borderId="0" xfId="0" applyFont="1" applyFill="1" applyAlignment="1"/>
    <xf numFmtId="0" fontId="57" fillId="24" borderId="0" xfId="0" applyFont="1" applyFill="1" applyAlignment="1"/>
    <xf numFmtId="0" fontId="53" fillId="0" borderId="0" xfId="0" applyFont="1">
      <alignment vertical="center"/>
    </xf>
    <xf numFmtId="0" fontId="47" fillId="0" borderId="0" xfId="0" applyFont="1" applyAlignment="1"/>
    <xf numFmtId="0" fontId="51" fillId="0" borderId="0" xfId="0" applyFont="1" applyAlignment="1"/>
    <xf numFmtId="0" fontId="62" fillId="0" borderId="0" xfId="0" applyFont="1">
      <alignment vertical="center"/>
    </xf>
    <xf numFmtId="0" fontId="63" fillId="0" borderId="0" xfId="0" applyFont="1" applyAlignment="1"/>
    <xf numFmtId="0" fontId="54" fillId="0" borderId="31" xfId="0" applyFont="1" applyBorder="1" applyAlignment="1">
      <alignment horizontal="center"/>
    </xf>
    <xf numFmtId="0" fontId="59" fillId="0" borderId="0" xfId="0" applyFont="1" applyAlignment="1"/>
    <xf numFmtId="0" fontId="54" fillId="0" borderId="30" xfId="0" applyFont="1" applyBorder="1" applyAlignment="1">
      <alignment horizontal="center"/>
    </xf>
    <xf numFmtId="0" fontId="54" fillId="0" borderId="42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0" xfId="0" applyFont="1" applyAlignment="1"/>
    <xf numFmtId="0" fontId="57" fillId="0" borderId="43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181" fontId="59" fillId="0" borderId="10" xfId="0" applyNumberFormat="1" applyFont="1" applyBorder="1" applyAlignment="1">
      <alignment horizontal="right" vertical="top"/>
    </xf>
    <xf numFmtId="185" fontId="59" fillId="0" borderId="16" xfId="0" applyNumberFormat="1" applyFont="1" applyBorder="1" applyAlignment="1"/>
    <xf numFmtId="185" fontId="59" fillId="0" borderId="14" xfId="0" applyNumberFormat="1" applyFont="1" applyBorder="1" applyAlignment="1"/>
    <xf numFmtId="185" fontId="59" fillId="0" borderId="17" xfId="0" applyNumberFormat="1" applyFont="1" applyBorder="1" applyAlignment="1"/>
    <xf numFmtId="178" fontId="59" fillId="0" borderId="36" xfId="0" applyNumberFormat="1" applyFont="1" applyBorder="1" applyAlignment="1"/>
    <xf numFmtId="178" fontId="59" fillId="0" borderId="10" xfId="0" applyNumberFormat="1" applyFont="1" applyBorder="1" applyAlignment="1"/>
    <xf numFmtId="178" fontId="59" fillId="0" borderId="45" xfId="0" applyNumberFormat="1" applyFont="1" applyBorder="1" applyAlignment="1"/>
    <xf numFmtId="181" fontId="59" fillId="0" borderId="36" xfId="0" applyNumberFormat="1" applyFont="1" applyBorder="1" applyAlignment="1">
      <alignment horizontal="right" vertical="top"/>
    </xf>
    <xf numFmtId="181" fontId="59" fillId="0" borderId="45" xfId="0" applyNumberFormat="1" applyFont="1" applyBorder="1" applyAlignment="1">
      <alignment horizontal="right"/>
    </xf>
    <xf numFmtId="185" fontId="59" fillId="0" borderId="22" xfId="0" applyNumberFormat="1" applyFont="1" applyBorder="1" applyAlignment="1"/>
    <xf numFmtId="185" fontId="59" fillId="0" borderId="33" xfId="0" applyNumberFormat="1" applyFont="1" applyBorder="1" applyAlignment="1"/>
    <xf numFmtId="185" fontId="59" fillId="0" borderId="21" xfId="0" applyNumberFormat="1" applyFont="1" applyBorder="1" applyAlignment="1"/>
    <xf numFmtId="178" fontId="59" fillId="0" borderId="22" xfId="0" applyNumberFormat="1" applyFont="1" applyBorder="1" applyAlignment="1"/>
    <xf numFmtId="178" fontId="59" fillId="0" borderId="33" xfId="0" applyNumberFormat="1" applyFont="1" applyBorder="1" applyAlignment="1"/>
    <xf numFmtId="178" fontId="59" fillId="0" borderId="21" xfId="0" applyNumberFormat="1" applyFont="1" applyBorder="1" applyAlignment="1"/>
    <xf numFmtId="21" fontId="57" fillId="24" borderId="67" xfId="0" applyNumberFormat="1" applyFont="1" applyFill="1" applyBorder="1" applyAlignment="1">
      <alignment horizontal="left" vertical="top"/>
    </xf>
    <xf numFmtId="176" fontId="59" fillId="24" borderId="11" xfId="0" applyNumberFormat="1" applyFont="1" applyFill="1" applyBorder="1" applyAlignment="1">
      <alignment horizontal="center"/>
    </xf>
    <xf numFmtId="21" fontId="59" fillId="24" borderId="74" xfId="0" applyNumberFormat="1" applyFont="1" applyFill="1" applyBorder="1" applyAlignment="1">
      <alignment horizontal="left"/>
    </xf>
    <xf numFmtId="181" fontId="59" fillId="0" borderId="22" xfId="0" applyNumberFormat="1" applyFont="1" applyBorder="1" applyAlignment="1">
      <alignment horizontal="right" vertical="top"/>
    </xf>
    <xf numFmtId="181" fontId="59" fillId="0" borderId="33" xfId="0" applyNumberFormat="1" applyFont="1" applyBorder="1" applyAlignment="1">
      <alignment horizontal="right" vertical="top"/>
    </xf>
    <xf numFmtId="181" fontId="59" fillId="0" borderId="21" xfId="0" applyNumberFormat="1" applyFont="1" applyBorder="1" applyAlignment="1">
      <alignment horizontal="right"/>
    </xf>
    <xf numFmtId="21" fontId="59" fillId="24" borderId="63" xfId="0" applyNumberFormat="1" applyFont="1" applyFill="1" applyBorder="1" applyAlignment="1">
      <alignment horizontal="left"/>
    </xf>
    <xf numFmtId="2" fontId="59" fillId="24" borderId="10" xfId="0" applyNumberFormat="1" applyFont="1" applyFill="1" applyBorder="1" applyAlignment="1">
      <alignment horizontal="center"/>
    </xf>
    <xf numFmtId="2" fontId="59" fillId="24" borderId="11" xfId="0" applyNumberFormat="1" applyFont="1" applyFill="1" applyBorder="1" applyAlignment="1">
      <alignment horizontal="center"/>
    </xf>
    <xf numFmtId="2" fontId="59" fillId="24" borderId="12" xfId="0" applyNumberFormat="1" applyFont="1" applyFill="1" applyBorder="1" applyAlignment="1">
      <alignment horizontal="center"/>
    </xf>
    <xf numFmtId="176" fontId="59" fillId="24" borderId="13" xfId="0" applyNumberFormat="1" applyFont="1" applyFill="1" applyBorder="1" applyAlignment="1">
      <alignment horizontal="right" vertical="center"/>
    </xf>
    <xf numFmtId="180" fontId="59" fillId="24" borderId="66" xfId="0" applyNumberFormat="1" applyFont="1" applyFill="1" applyBorder="1" applyAlignment="1">
      <alignment horizontal="left" vertical="center"/>
    </xf>
    <xf numFmtId="21" fontId="59" fillId="24" borderId="58" xfId="0" applyNumberFormat="1" applyFont="1" applyFill="1" applyBorder="1" applyAlignment="1">
      <alignment horizontal="left"/>
    </xf>
    <xf numFmtId="176" fontId="59" fillId="0" borderId="10" xfId="0" applyNumberFormat="1" applyFont="1" applyBorder="1" applyAlignment="1"/>
    <xf numFmtId="0" fontId="59" fillId="0" borderId="10" xfId="0" applyFont="1" applyBorder="1" applyAlignment="1">
      <alignment horizontal="left"/>
    </xf>
    <xf numFmtId="176" fontId="59" fillId="0" borderId="11" xfId="0" applyNumberFormat="1" applyFont="1" applyBorder="1" applyAlignment="1"/>
    <xf numFmtId="0" fontId="59" fillId="0" borderId="11" xfId="0" applyFont="1" applyBorder="1" applyAlignment="1">
      <alignment horizontal="left"/>
    </xf>
    <xf numFmtId="176" fontId="59" fillId="0" borderId="12" xfId="0" applyNumberFormat="1" applyFont="1" applyBorder="1" applyAlignment="1"/>
    <xf numFmtId="0" fontId="59" fillId="0" borderId="12" xfId="0" applyFont="1" applyBorder="1" applyAlignment="1">
      <alignment horizontal="left"/>
    </xf>
    <xf numFmtId="176" fontId="59" fillId="0" borderId="13" xfId="0" applyNumberFormat="1" applyFont="1" applyBorder="1" applyAlignment="1"/>
    <xf numFmtId="176" fontId="59" fillId="0" borderId="11" xfId="0" applyNumberFormat="1" applyFont="1" applyBorder="1" applyAlignment="1">
      <alignment horizontal="right" vertical="center"/>
    </xf>
    <xf numFmtId="0" fontId="59" fillId="0" borderId="13" xfId="0" applyFont="1" applyBorder="1" applyAlignment="1">
      <alignment horizontal="left"/>
    </xf>
    <xf numFmtId="56" fontId="54" fillId="24" borderId="32" xfId="0" applyNumberFormat="1" applyFont="1" applyFill="1" applyBorder="1" applyAlignment="1">
      <alignment horizontal="right" vertical="center"/>
    </xf>
    <xf numFmtId="180" fontId="54" fillId="24" borderId="4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64" fillId="0" borderId="0" xfId="0" applyFont="1" applyAlignment="1"/>
    <xf numFmtId="0" fontId="57" fillId="0" borderId="0" xfId="0" applyFont="1" applyAlignment="1">
      <alignment horizontal="right" vertical="center" shrinkToFit="1"/>
    </xf>
    <xf numFmtId="0" fontId="57" fillId="0" borderId="0" xfId="0" applyFont="1" applyAlignment="1">
      <alignment vertical="center" shrinkToFit="1"/>
    </xf>
    <xf numFmtId="0" fontId="54" fillId="0" borderId="0" xfId="0" applyFont="1" applyAlignment="1"/>
    <xf numFmtId="176" fontId="60" fillId="24" borderId="31" xfId="0" applyNumberFormat="1" applyFont="1" applyFill="1" applyBorder="1" applyAlignment="1">
      <alignment horizontal="center" vertical="center"/>
    </xf>
    <xf numFmtId="176" fontId="60" fillId="24" borderId="90" xfId="0" applyNumberFormat="1" applyFont="1" applyFill="1" applyBorder="1" applyAlignment="1">
      <alignment horizontal="center" vertical="center"/>
    </xf>
    <xf numFmtId="0" fontId="53" fillId="0" borderId="0" xfId="0" applyFont="1" applyAlignment="1"/>
    <xf numFmtId="0" fontId="65" fillId="0" borderId="0" xfId="0" applyFont="1" applyAlignment="1"/>
    <xf numFmtId="0" fontId="60" fillId="24" borderId="90" xfId="0" applyFont="1" applyFill="1" applyBorder="1" applyAlignment="1">
      <alignment horizontal="center" vertical="center"/>
    </xf>
    <xf numFmtId="184" fontId="57" fillId="24" borderId="24" xfId="0" applyNumberFormat="1" applyFont="1" applyFill="1" applyBorder="1" applyAlignment="1">
      <alignment horizontal="center" vertical="center"/>
    </xf>
    <xf numFmtId="184" fontId="57" fillId="24" borderId="25" xfId="0" applyNumberFormat="1" applyFont="1" applyFill="1" applyBorder="1" applyAlignment="1">
      <alignment horizontal="center" vertical="center"/>
    </xf>
    <xf numFmtId="184" fontId="57" fillId="24" borderId="91" xfId="0" applyNumberFormat="1" applyFont="1" applyFill="1" applyBorder="1" applyAlignment="1">
      <alignment horizontal="center" vertical="center"/>
    </xf>
    <xf numFmtId="183" fontId="60" fillId="24" borderId="24" xfId="0" applyNumberFormat="1" applyFont="1" applyFill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77" xfId="0" applyFont="1" applyBorder="1" applyAlignment="1">
      <alignment horizontal="center" vertical="center"/>
    </xf>
    <xf numFmtId="0" fontId="59" fillId="0" borderId="77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/>
    </xf>
    <xf numFmtId="0" fontId="57" fillId="0" borderId="78" xfId="0" applyFont="1" applyBorder="1" applyAlignment="1">
      <alignment horizontal="center" vertical="center" wrapText="1"/>
    </xf>
    <xf numFmtId="176" fontId="57" fillId="0" borderId="36" xfId="0" quotePrefix="1" applyNumberFormat="1" applyFont="1" applyBorder="1" applyAlignment="1">
      <alignment horizontal="center"/>
    </xf>
    <xf numFmtId="179" fontId="59" fillId="0" borderId="10" xfId="0" quotePrefix="1" applyNumberFormat="1" applyFont="1" applyBorder="1" applyAlignment="1">
      <alignment horizontal="right"/>
    </xf>
    <xf numFmtId="179" fontId="59" fillId="0" borderId="10" xfId="0" quotePrefix="1" applyNumberFormat="1" applyFont="1" applyBorder="1" applyAlignment="1"/>
    <xf numFmtId="179" fontId="59" fillId="0" borderId="10" xfId="0" applyNumberFormat="1" applyFont="1" applyBorder="1" applyAlignment="1"/>
    <xf numFmtId="0" fontId="57" fillId="0" borderId="10" xfId="0" applyFont="1" applyBorder="1" applyAlignment="1">
      <alignment horizontal="center"/>
    </xf>
    <xf numFmtId="0" fontId="57" fillId="0" borderId="79" xfId="0" applyFont="1" applyBorder="1" applyAlignment="1">
      <alignment horizontal="center"/>
    </xf>
    <xf numFmtId="179" fontId="59" fillId="0" borderId="0" xfId="0" applyNumberFormat="1" applyFont="1" applyAlignment="1">
      <alignment horizontal="center"/>
    </xf>
    <xf numFmtId="176" fontId="57" fillId="0" borderId="10" xfId="0" quotePrefix="1" applyNumberFormat="1" applyFont="1" applyBorder="1" applyAlignment="1">
      <alignment horizontal="center"/>
    </xf>
    <xf numFmtId="182" fontId="59" fillId="0" borderId="11" xfId="0" applyNumberFormat="1" applyFont="1" applyBorder="1" applyAlignment="1">
      <alignment horizontal="right" shrinkToFit="1"/>
    </xf>
    <xf numFmtId="176" fontId="57" fillId="0" borderId="37" xfId="0" quotePrefix="1" applyNumberFormat="1" applyFont="1" applyBorder="1" applyAlignment="1">
      <alignment horizontal="center"/>
    </xf>
    <xf numFmtId="179" fontId="59" fillId="0" borderId="11" xfId="0" quotePrefix="1" applyNumberFormat="1" applyFont="1" applyBorder="1" applyAlignment="1">
      <alignment horizontal="right"/>
    </xf>
    <xf numFmtId="179" fontId="59" fillId="0" borderId="11" xfId="0" applyNumberFormat="1" applyFont="1" applyBorder="1" applyAlignment="1"/>
    <xf numFmtId="0" fontId="57" fillId="0" borderId="11" xfId="0" applyFont="1" applyBorder="1" applyAlignment="1">
      <alignment horizontal="center"/>
    </xf>
    <xf numFmtId="0" fontId="57" fillId="0" borderId="80" xfId="0" applyFont="1" applyBorder="1" applyAlignment="1">
      <alignment horizontal="center"/>
    </xf>
    <xf numFmtId="179" fontId="59" fillId="0" borderId="0" xfId="0" quotePrefix="1" applyNumberFormat="1" applyFont="1" applyAlignment="1">
      <alignment horizontal="center"/>
    </xf>
    <xf numFmtId="176" fontId="57" fillId="0" borderId="11" xfId="0" quotePrefix="1" applyNumberFormat="1" applyFont="1" applyBorder="1" applyAlignment="1">
      <alignment horizontal="center"/>
    </xf>
    <xf numFmtId="179" fontId="66" fillId="0" borderId="11" xfId="0" quotePrefix="1" applyNumberFormat="1" applyFont="1" applyBorder="1" applyAlignment="1">
      <alignment horizontal="right"/>
    </xf>
    <xf numFmtId="179" fontId="67" fillId="0" borderId="11" xfId="0" quotePrefix="1" applyNumberFormat="1" applyFont="1" applyBorder="1" applyAlignment="1">
      <alignment horizontal="right"/>
    </xf>
    <xf numFmtId="179" fontId="59" fillId="0" borderId="11" xfId="0" quotePrefix="1" applyNumberFormat="1" applyFont="1" applyBorder="1" applyAlignment="1"/>
    <xf numFmtId="179" fontId="66" fillId="0" borderId="11" xfId="0" quotePrefix="1" applyNumberFormat="1" applyFont="1" applyBorder="1" applyAlignment="1"/>
    <xf numFmtId="176" fontId="57" fillId="0" borderId="38" xfId="0" quotePrefix="1" applyNumberFormat="1" applyFont="1" applyBorder="1" applyAlignment="1">
      <alignment horizontal="center"/>
    </xf>
    <xf numFmtId="0" fontId="59" fillId="0" borderId="49" xfId="0" applyFont="1" applyBorder="1" applyAlignment="1">
      <alignment horizontal="left"/>
    </xf>
    <xf numFmtId="179" fontId="59" fillId="0" borderId="12" xfId="0" quotePrefix="1" applyNumberFormat="1" applyFont="1" applyBorder="1" applyAlignment="1">
      <alignment horizontal="right"/>
    </xf>
    <xf numFmtId="179" fontId="67" fillId="0" borderId="12" xfId="0" quotePrefix="1" applyNumberFormat="1" applyFont="1" applyBorder="1" applyAlignment="1">
      <alignment horizontal="right"/>
    </xf>
    <xf numFmtId="179" fontId="59" fillId="0" borderId="12" xfId="0" applyNumberFormat="1" applyFont="1" applyBorder="1" applyAlignment="1"/>
    <xf numFmtId="0" fontId="57" fillId="0" borderId="12" xfId="0" applyFont="1" applyBorder="1" applyAlignment="1">
      <alignment horizontal="center"/>
    </xf>
    <xf numFmtId="0" fontId="57" fillId="0" borderId="81" xfId="0" applyFont="1" applyBorder="1" applyAlignment="1">
      <alignment horizontal="center"/>
    </xf>
    <xf numFmtId="176" fontId="57" fillId="0" borderId="12" xfId="0" quotePrefix="1" applyNumberFormat="1" applyFont="1" applyBorder="1" applyAlignment="1">
      <alignment horizontal="center"/>
    </xf>
    <xf numFmtId="182" fontId="59" fillId="0" borderId="12" xfId="0" applyNumberFormat="1" applyFont="1" applyBorder="1" applyAlignment="1">
      <alignment horizontal="right" shrinkToFit="1"/>
    </xf>
    <xf numFmtId="179" fontId="59" fillId="0" borderId="12" xfId="0" applyNumberFormat="1" applyFont="1" applyBorder="1" applyAlignment="1">
      <alignment horizontal="right"/>
    </xf>
    <xf numFmtId="179" fontId="66" fillId="0" borderId="12" xfId="0" quotePrefix="1" applyNumberFormat="1" applyFont="1" applyBorder="1" applyAlignment="1">
      <alignment horizontal="right"/>
    </xf>
    <xf numFmtId="179" fontId="59" fillId="0" borderId="10" xfId="0" applyNumberFormat="1" applyFont="1" applyBorder="1" applyAlignment="1">
      <alignment horizontal="right"/>
    </xf>
    <xf numFmtId="179" fontId="59" fillId="0" borderId="13" xfId="0" applyNumberFormat="1" applyFont="1" applyBorder="1" applyAlignment="1"/>
    <xf numFmtId="0" fontId="57" fillId="0" borderId="13" xfId="0" applyFont="1" applyBorder="1" applyAlignment="1">
      <alignment horizontal="center"/>
    </xf>
    <xf numFmtId="0" fontId="57" fillId="0" borderId="82" xfId="0" applyFont="1" applyBorder="1" applyAlignment="1">
      <alignment horizontal="center"/>
    </xf>
    <xf numFmtId="182" fontId="59" fillId="0" borderId="13" xfId="0" applyNumberFormat="1" applyFont="1" applyBorder="1" applyAlignment="1">
      <alignment horizontal="right" shrinkToFit="1"/>
    </xf>
    <xf numFmtId="179" fontId="66" fillId="0" borderId="10" xfId="0" quotePrefix="1" applyNumberFormat="1" applyFont="1" applyBorder="1" applyAlignment="1">
      <alignment horizontal="right"/>
    </xf>
    <xf numFmtId="0" fontId="57" fillId="0" borderId="67" xfId="0" applyFont="1" applyBorder="1" applyAlignment="1">
      <alignment horizontal="center"/>
    </xf>
    <xf numFmtId="179" fontId="59" fillId="0" borderId="11" xfId="0" applyNumberFormat="1" applyFont="1" applyBorder="1" applyAlignment="1">
      <alignment horizontal="right"/>
    </xf>
    <xf numFmtId="0" fontId="57" fillId="0" borderId="74" xfId="0" applyFont="1" applyBorder="1" applyAlignment="1">
      <alignment horizontal="center"/>
    </xf>
    <xf numFmtId="0" fontId="57" fillId="0" borderId="63" xfId="0" applyFont="1" applyBorder="1" applyAlignment="1">
      <alignment horizontal="center"/>
    </xf>
    <xf numFmtId="179" fontId="67" fillId="0" borderId="10" xfId="0" quotePrefix="1" applyNumberFormat="1" applyFont="1" applyBorder="1" applyAlignment="1">
      <alignment horizontal="right"/>
    </xf>
    <xf numFmtId="176" fontId="59" fillId="0" borderId="13" xfId="0" applyNumberFormat="1" applyFont="1" applyBorder="1" applyAlignment="1">
      <alignment horizontal="right" vertical="center"/>
    </xf>
    <xf numFmtId="179" fontId="59" fillId="0" borderId="13" xfId="0" quotePrefix="1" applyNumberFormat="1" applyFont="1" applyBorder="1" applyAlignment="1">
      <alignment horizontal="right"/>
    </xf>
    <xf numFmtId="179" fontId="66" fillId="0" borderId="13" xfId="0" quotePrefix="1" applyNumberFormat="1" applyFont="1" applyBorder="1" applyAlignment="1">
      <alignment horizontal="right"/>
    </xf>
    <xf numFmtId="0" fontId="59" fillId="0" borderId="0" xfId="0" quotePrefix="1" applyFont="1" applyAlignment="1">
      <alignment horizontal="center"/>
    </xf>
    <xf numFmtId="179" fontId="66" fillId="0" borderId="10" xfId="0" applyNumberFormat="1" applyFont="1" applyBorder="1" applyAlignment="1">
      <alignment horizontal="right"/>
    </xf>
    <xf numFmtId="0" fontId="57" fillId="0" borderId="89" xfId="0" applyFont="1" applyBorder="1" applyAlignment="1">
      <alignment horizontal="center"/>
    </xf>
    <xf numFmtId="176" fontId="57" fillId="0" borderId="39" xfId="0" quotePrefix="1" applyNumberFormat="1" applyFont="1" applyBorder="1" applyAlignment="1">
      <alignment horizontal="center"/>
    </xf>
    <xf numFmtId="179" fontId="59" fillId="0" borderId="13" xfId="0" applyNumberFormat="1" applyFont="1" applyBorder="1" applyAlignment="1">
      <alignment horizontal="right"/>
    </xf>
    <xf numFmtId="179" fontId="67" fillId="0" borderId="13" xfId="0" applyNumberFormat="1" applyFont="1" applyBorder="1" applyAlignment="1">
      <alignment horizontal="right"/>
    </xf>
    <xf numFmtId="0" fontId="59" fillId="0" borderId="11" xfId="0" applyFont="1" applyBorder="1" applyAlignment="1">
      <alignment horizontal="left" shrinkToFit="1"/>
    </xf>
    <xf numFmtId="176" fontId="57" fillId="0" borderId="86" xfId="0" quotePrefix="1" applyNumberFormat="1" applyFont="1" applyBorder="1" applyAlignment="1">
      <alignment horizontal="center"/>
    </xf>
    <xf numFmtId="176" fontId="59" fillId="0" borderId="87" xfId="0" applyNumberFormat="1" applyFont="1" applyBorder="1" applyAlignment="1"/>
    <xf numFmtId="0" fontId="59" fillId="0" borderId="87" xfId="0" applyFont="1" applyBorder="1" applyAlignment="1">
      <alignment horizontal="left"/>
    </xf>
    <xf numFmtId="179" fontId="59" fillId="0" borderId="87" xfId="0" quotePrefix="1" applyNumberFormat="1" applyFont="1" applyBorder="1" applyAlignment="1">
      <alignment horizontal="right"/>
    </xf>
    <xf numFmtId="179" fontId="59" fillId="0" borderId="87" xfId="0" applyNumberFormat="1" applyFont="1" applyBorder="1" applyAlignment="1"/>
    <xf numFmtId="0" fontId="57" fillId="0" borderId="87" xfId="0" applyFont="1" applyBorder="1" applyAlignment="1">
      <alignment horizontal="center"/>
    </xf>
    <xf numFmtId="0" fontId="57" fillId="0" borderId="88" xfId="0" applyFont="1" applyBorder="1" applyAlignment="1">
      <alignment horizontal="center"/>
    </xf>
    <xf numFmtId="0" fontId="59" fillId="0" borderId="12" xfId="0" applyFont="1" applyBorder="1" applyAlignment="1">
      <alignment horizontal="left" shrinkToFit="1"/>
    </xf>
    <xf numFmtId="176" fontId="59" fillId="0" borderId="83" xfId="0" quotePrefix="1" applyNumberFormat="1" applyFont="1" applyBorder="1" applyAlignment="1">
      <alignment horizontal="center"/>
    </xf>
    <xf numFmtId="0" fontId="57" fillId="0" borderId="83" xfId="0" applyFont="1" applyBorder="1" applyAlignment="1">
      <alignment horizontal="center"/>
    </xf>
    <xf numFmtId="0" fontId="57" fillId="0" borderId="84" xfId="0" applyFont="1" applyBorder="1" applyAlignment="1">
      <alignment horizontal="center"/>
    </xf>
    <xf numFmtId="0" fontId="57" fillId="0" borderId="85" xfId="0" applyFont="1" applyBorder="1" applyAlignment="1">
      <alignment horizontal="center"/>
    </xf>
    <xf numFmtId="0" fontId="59" fillId="0" borderId="13" xfId="0" applyFont="1" applyBorder="1" applyAlignment="1">
      <alignment horizontal="left" shrinkToFit="1"/>
    </xf>
    <xf numFmtId="0" fontId="57" fillId="0" borderId="14" xfId="0" applyFont="1" applyBorder="1" applyAlignment="1"/>
    <xf numFmtId="14" fontId="57" fillId="0" borderId="0" xfId="0" applyNumberFormat="1" applyFont="1" applyAlignment="1"/>
    <xf numFmtId="0" fontId="57" fillId="0" borderId="0" xfId="0" applyFont="1" applyAlignment="1">
      <alignment horizontal="center" shrinkToFit="1"/>
    </xf>
    <xf numFmtId="0" fontId="57" fillId="0" borderId="0" xfId="0" applyFont="1" applyAlignment="1">
      <alignment shrinkToFit="1"/>
    </xf>
    <xf numFmtId="0" fontId="57" fillId="0" borderId="50" xfId="0" applyFont="1" applyBorder="1" applyAlignment="1"/>
    <xf numFmtId="0" fontId="57" fillId="0" borderId="51" xfId="0" applyFont="1" applyBorder="1" applyAlignment="1"/>
    <xf numFmtId="0" fontId="57" fillId="0" borderId="52" xfId="0" applyFont="1" applyBorder="1" applyAlignment="1"/>
    <xf numFmtId="0" fontId="57" fillId="0" borderId="53" xfId="0" applyFont="1" applyBorder="1" applyAlignment="1">
      <alignment shrinkToFit="1"/>
    </xf>
    <xf numFmtId="0" fontId="57" fillId="0" borderId="0" xfId="0" applyFont="1" applyAlignment="1">
      <alignment horizontal="right"/>
    </xf>
    <xf numFmtId="0" fontId="57" fillId="0" borderId="54" xfId="0" applyFont="1" applyBorder="1" applyAlignment="1">
      <alignment horizontal="right"/>
    </xf>
    <xf numFmtId="0" fontId="58" fillId="0" borderId="0" xfId="0" applyFont="1" applyAlignment="1">
      <alignment horizontal="left"/>
    </xf>
    <xf numFmtId="0" fontId="57" fillId="0" borderId="0" xfId="0" applyFont="1" applyAlignment="1">
      <alignment wrapText="1" shrinkToFit="1"/>
    </xf>
    <xf numFmtId="0" fontId="68" fillId="0" borderId="0" xfId="0" applyFont="1" applyAlignment="1">
      <alignment horizontal="left" readingOrder="1"/>
    </xf>
    <xf numFmtId="0" fontId="57" fillId="0" borderId="55" xfId="0" applyFont="1" applyBorder="1" applyAlignment="1"/>
    <xf numFmtId="0" fontId="57" fillId="0" borderId="56" xfId="0" applyFont="1" applyBorder="1" applyAlignment="1"/>
    <xf numFmtId="0" fontId="57" fillId="0" borderId="57" xfId="0" applyFont="1" applyBorder="1" applyAlignment="1"/>
    <xf numFmtId="20" fontId="46" fillId="0" borderId="14" xfId="0" applyNumberFormat="1" applyFont="1" applyBorder="1">
      <alignment vertical="center"/>
    </xf>
    <xf numFmtId="38" fontId="45" fillId="24" borderId="98" xfId="46" applyFont="1" applyFill="1" applyBorder="1" applyAlignment="1">
      <alignment horizontal="left" vertical="center"/>
    </xf>
    <xf numFmtId="182" fontId="69" fillId="0" borderId="0" xfId="0" quotePrefix="1" applyNumberFormat="1" applyFont="1">
      <alignment vertical="center"/>
    </xf>
    <xf numFmtId="180" fontId="54" fillId="24" borderId="0" xfId="0" applyNumberFormat="1" applyFont="1" applyFill="1" applyAlignment="1">
      <alignment horizontal="center" vertical="center"/>
    </xf>
    <xf numFmtId="0" fontId="51" fillId="24" borderId="0" xfId="0" applyFont="1" applyFill="1" applyAlignment="1">
      <alignment horizontal="left" vertical="center"/>
    </xf>
    <xf numFmtId="0" fontId="54" fillId="24" borderId="0" xfId="0" applyFont="1" applyFill="1" applyAlignment="1">
      <alignment horizontal="center"/>
    </xf>
    <xf numFmtId="0" fontId="59" fillId="24" borderId="0" xfId="0" applyFont="1" applyFill="1" applyAlignment="1">
      <alignment horizontal="left" vertical="top" wrapText="1"/>
    </xf>
    <xf numFmtId="21" fontId="59" fillId="24" borderId="58" xfId="0" applyNumberFormat="1" applyFont="1" applyFill="1" applyBorder="1" applyAlignment="1">
      <alignment horizontal="center"/>
    </xf>
    <xf numFmtId="0" fontId="71" fillId="0" borderId="0" xfId="0" applyFont="1" applyAlignment="1"/>
    <xf numFmtId="176" fontId="59" fillId="24" borderId="11" xfId="0" applyNumberFormat="1" applyFont="1" applyFill="1" applyBorder="1" applyAlignment="1">
      <alignment horizontal="right" vertical="center"/>
    </xf>
    <xf numFmtId="176" fontId="59" fillId="24" borderId="13" xfId="0" applyNumberFormat="1" applyFont="1" applyFill="1" applyBorder="1" applyAlignment="1">
      <alignment horizontal="center"/>
    </xf>
    <xf numFmtId="21" fontId="57" fillId="24" borderId="74" xfId="0" applyNumberFormat="1" applyFont="1" applyFill="1" applyBorder="1" applyAlignment="1">
      <alignment horizontal="left" vertical="top"/>
    </xf>
    <xf numFmtId="21" fontId="59" fillId="24" borderId="0" xfId="0" applyNumberFormat="1" applyFont="1" applyFill="1" applyAlignment="1">
      <alignment horizontal="center"/>
    </xf>
    <xf numFmtId="0" fontId="53" fillId="24" borderId="67" xfId="0" applyFont="1" applyFill="1" applyBorder="1">
      <alignment vertical="center"/>
    </xf>
    <xf numFmtId="180" fontId="59" fillId="24" borderId="63" xfId="0" applyNumberFormat="1" applyFont="1" applyFill="1" applyBorder="1" applyAlignment="1">
      <alignment horizontal="left" vertical="center"/>
    </xf>
    <xf numFmtId="21" fontId="59" fillId="24" borderId="66" xfId="0" applyNumberFormat="1" applyFont="1" applyFill="1" applyBorder="1" applyAlignment="1">
      <alignment horizontal="left"/>
    </xf>
    <xf numFmtId="176" fontId="59" fillId="24" borderId="12" xfId="0" applyNumberFormat="1" applyFont="1" applyFill="1" applyBorder="1" applyAlignment="1">
      <alignment horizontal="right" vertical="center"/>
    </xf>
    <xf numFmtId="2" fontId="59" fillId="24" borderId="13" xfId="0" applyNumberFormat="1" applyFont="1" applyFill="1" applyBorder="1" applyAlignment="1">
      <alignment horizontal="center"/>
    </xf>
    <xf numFmtId="49" fontId="54" fillId="24" borderId="0" xfId="0" applyNumberFormat="1" applyFont="1" applyFill="1" applyAlignment="1"/>
    <xf numFmtId="0" fontId="45" fillId="27" borderId="61" xfId="0" applyFont="1" applyFill="1" applyBorder="1" applyAlignment="1">
      <alignment horizontal="right" vertical="center"/>
    </xf>
    <xf numFmtId="14" fontId="45" fillId="27" borderId="98" xfId="0" applyNumberFormat="1" applyFont="1" applyFill="1" applyBorder="1" applyAlignment="1">
      <alignment horizontal="left" vertical="center"/>
    </xf>
    <xf numFmtId="38" fontId="45" fillId="27" borderId="98" xfId="46" applyFont="1" applyFill="1" applyBorder="1" applyAlignment="1">
      <alignment horizontal="left" vertical="center"/>
    </xf>
    <xf numFmtId="0" fontId="10" fillId="0" borderId="0" xfId="0" applyFont="1" applyAlignment="1"/>
    <xf numFmtId="14" fontId="12" fillId="0" borderId="0" xfId="0" quotePrefix="1" applyNumberFormat="1" applyFont="1" applyAlignment="1">
      <alignment horizontal="right" vertical="center"/>
    </xf>
    <xf numFmtId="0" fontId="42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9" fillId="0" borderId="125" xfId="0" applyFont="1" applyBorder="1" applyAlignment="1">
      <alignment horizontal="center" vertical="center" shrinkToFit="1"/>
    </xf>
    <xf numFmtId="0" fontId="9" fillId="0" borderId="125" xfId="0" applyFont="1" applyBorder="1" applyAlignment="1">
      <alignment horizontal="right" vertical="center" shrinkToFit="1"/>
    </xf>
    <xf numFmtId="186" fontId="73" fillId="0" borderId="124" xfId="0" applyNumberFormat="1" applyFont="1" applyBorder="1" applyAlignment="1">
      <alignment horizontal="center" vertical="center" shrinkToFit="1"/>
    </xf>
    <xf numFmtId="186" fontId="73" fillId="0" borderId="125" xfId="0" applyNumberFormat="1" applyFont="1" applyBorder="1" applyAlignment="1">
      <alignment horizontal="center" vertical="center" shrinkToFit="1"/>
    </xf>
    <xf numFmtId="186" fontId="73" fillId="0" borderId="126" xfId="0" applyNumberFormat="1" applyFont="1" applyBorder="1" applyAlignment="1">
      <alignment horizontal="center" vertical="center" shrinkToFit="1"/>
    </xf>
    <xf numFmtId="182" fontId="9" fillId="0" borderId="127" xfId="0" applyNumberFormat="1" applyFont="1" applyBorder="1" applyAlignment="1">
      <alignment vertical="center" shrinkToFit="1"/>
    </xf>
    <xf numFmtId="182" fontId="9" fillId="0" borderId="125" xfId="0" applyNumberFormat="1" applyFont="1" applyBorder="1" applyAlignment="1">
      <alignment vertical="center" shrinkToFit="1"/>
    </xf>
    <xf numFmtId="182" fontId="9" fillId="0" borderId="126" xfId="0" applyNumberFormat="1" applyFont="1" applyBorder="1" applyAlignment="1">
      <alignment vertical="center" shrinkToFit="1"/>
    </xf>
    <xf numFmtId="0" fontId="73" fillId="0" borderId="125" xfId="0" applyFont="1" applyBorder="1" applyAlignment="1">
      <alignment horizontal="center" vertical="center" shrinkToFit="1"/>
    </xf>
    <xf numFmtId="0" fontId="73" fillId="0" borderId="125" xfId="0" applyFont="1" applyBorder="1" applyAlignment="1">
      <alignment horizontal="right" vertical="center" shrinkToFit="1"/>
    </xf>
    <xf numFmtId="0" fontId="9" fillId="0" borderId="128" xfId="0" applyFont="1" applyBorder="1" applyAlignment="1">
      <alignment horizontal="center" vertical="center" shrinkToFit="1"/>
    </xf>
    <xf numFmtId="0" fontId="9" fillId="0" borderId="128" xfId="0" applyFont="1" applyBorder="1" applyAlignment="1">
      <alignment horizontal="right" vertical="center" shrinkToFit="1"/>
    </xf>
    <xf numFmtId="0" fontId="9" fillId="0" borderId="129" xfId="0" applyFont="1" applyBorder="1" applyAlignment="1">
      <alignment horizontal="center" vertical="center" shrinkToFit="1"/>
    </xf>
    <xf numFmtId="0" fontId="9" fillId="0" borderId="129" xfId="0" applyFont="1" applyBorder="1" applyAlignment="1">
      <alignment horizontal="right" vertical="center" shrinkToFit="1"/>
    </xf>
    <xf numFmtId="0" fontId="73" fillId="0" borderId="131" xfId="0" applyFont="1" applyBorder="1" applyAlignment="1">
      <alignment horizontal="center" vertical="center"/>
    </xf>
    <xf numFmtId="0" fontId="73" fillId="0" borderId="131" xfId="0" applyFont="1" applyBorder="1" applyAlignment="1">
      <alignment horizontal="right" vertical="center"/>
    </xf>
    <xf numFmtId="186" fontId="73" fillId="0" borderId="130" xfId="0" applyNumberFormat="1" applyFont="1" applyBorder="1" applyAlignment="1">
      <alignment horizontal="center" vertical="center" shrinkToFit="1"/>
    </xf>
    <xf numFmtId="186" fontId="73" fillId="0" borderId="131" xfId="0" applyNumberFormat="1" applyFont="1" applyBorder="1" applyAlignment="1">
      <alignment horizontal="center" vertical="center" shrinkToFit="1"/>
    </xf>
    <xf numFmtId="186" fontId="73" fillId="0" borderId="132" xfId="0" applyNumberFormat="1" applyFont="1" applyBorder="1" applyAlignment="1">
      <alignment horizontal="center" vertical="center" shrinkToFit="1"/>
    </xf>
    <xf numFmtId="182" fontId="9" fillId="0" borderId="133" xfId="0" applyNumberFormat="1" applyFont="1" applyBorder="1" applyAlignment="1">
      <alignment vertical="center" shrinkToFit="1"/>
    </xf>
    <xf numFmtId="182" fontId="9" fillId="0" borderId="131" xfId="0" applyNumberFormat="1" applyFont="1" applyBorder="1" applyAlignment="1">
      <alignment vertical="center" shrinkToFit="1"/>
    </xf>
    <xf numFmtId="182" fontId="9" fillId="0" borderId="132" xfId="0" applyNumberFormat="1" applyFont="1" applyBorder="1" applyAlignment="1">
      <alignment vertical="center" shrinkToFit="1"/>
    </xf>
    <xf numFmtId="187" fontId="8" fillId="0" borderId="134" xfId="0" applyNumberFormat="1" applyFont="1" applyBorder="1" applyAlignment="1">
      <alignment horizontal="center" vertical="center" wrapText="1"/>
    </xf>
    <xf numFmtId="187" fontId="8" fillId="0" borderId="135" xfId="0" applyNumberFormat="1" applyFont="1" applyBorder="1" applyAlignment="1">
      <alignment horizontal="center" vertical="center" wrapText="1"/>
    </xf>
    <xf numFmtId="187" fontId="8" fillId="0" borderId="136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185" fontId="9" fillId="0" borderId="135" xfId="0" applyNumberFormat="1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179" fontId="34" fillId="0" borderId="124" xfId="0" applyNumberFormat="1" applyFont="1" applyBorder="1" applyAlignment="1">
      <alignment horizontal="center" vertical="center"/>
    </xf>
    <xf numFmtId="179" fontId="34" fillId="0" borderId="125" xfId="0" applyNumberFormat="1" applyFont="1" applyBorder="1" applyAlignment="1">
      <alignment horizontal="center" vertical="center"/>
    </xf>
    <xf numFmtId="179" fontId="34" fillId="0" borderId="126" xfId="0" applyNumberFormat="1" applyFont="1" applyBorder="1" applyAlignment="1">
      <alignment horizontal="center" vertical="center"/>
    </xf>
    <xf numFmtId="179" fontId="9" fillId="0" borderId="127" xfId="0" applyNumberFormat="1" applyFont="1" applyBorder="1" applyAlignment="1">
      <alignment horizontal="center" vertical="center" shrinkToFit="1"/>
    </xf>
    <xf numFmtId="179" fontId="9" fillId="0" borderId="125" xfId="0" applyNumberFormat="1" applyFont="1" applyBorder="1" applyAlignment="1">
      <alignment horizontal="center" vertical="center" shrinkToFit="1"/>
    </xf>
    <xf numFmtId="179" fontId="9" fillId="0" borderId="126" xfId="0" applyNumberFormat="1" applyFont="1" applyBorder="1" applyAlignment="1">
      <alignment horizontal="center" vertical="center" shrinkToFit="1"/>
    </xf>
    <xf numFmtId="0" fontId="0" fillId="0" borderId="46" xfId="0" applyBorder="1" applyAlignment="1"/>
    <xf numFmtId="20" fontId="0" fillId="0" borderId="77" xfId="0" applyNumberFormat="1" applyBorder="1">
      <alignment vertical="center"/>
    </xf>
    <xf numFmtId="0" fontId="0" fillId="0" borderId="99" xfId="0" applyBorder="1">
      <alignment vertical="center"/>
    </xf>
    <xf numFmtId="20" fontId="0" fillId="0" borderId="139" xfId="0" applyNumberFormat="1" applyBorder="1">
      <alignment vertical="center"/>
    </xf>
    <xf numFmtId="0" fontId="0" fillId="0" borderId="138" xfId="0" applyBorder="1">
      <alignment vertical="center"/>
    </xf>
    <xf numFmtId="21" fontId="59" fillId="24" borderId="63" xfId="0" applyNumberFormat="1" applyFont="1" applyFill="1" applyBorder="1" applyAlignment="1">
      <alignment horizontal="center"/>
    </xf>
    <xf numFmtId="21" fontId="59" fillId="24" borderId="66" xfId="0" applyNumberFormat="1" applyFont="1" applyFill="1" applyBorder="1" applyAlignment="1">
      <alignment horizontal="center"/>
    </xf>
    <xf numFmtId="21" fontId="59" fillId="24" borderId="69" xfId="0" applyNumberFormat="1" applyFont="1" applyFill="1" applyBorder="1" applyAlignment="1">
      <alignment horizontal="center"/>
    </xf>
    <xf numFmtId="21" fontId="59" fillId="24" borderId="47" xfId="0" applyNumberFormat="1" applyFont="1" applyFill="1" applyBorder="1" applyAlignment="1">
      <alignment horizontal="center"/>
    </xf>
    <xf numFmtId="21" fontId="59" fillId="24" borderId="0" xfId="0" applyNumberFormat="1" applyFont="1" applyFill="1" applyAlignment="1">
      <alignment horizontal="left"/>
    </xf>
    <xf numFmtId="21" fontId="59" fillId="24" borderId="69" xfId="0" applyNumberFormat="1" applyFont="1" applyFill="1" applyBorder="1" applyAlignment="1">
      <alignment horizontal="left"/>
    </xf>
    <xf numFmtId="21" fontId="59" fillId="24" borderId="47" xfId="0" applyNumberFormat="1" applyFont="1" applyFill="1" applyBorder="1" applyAlignment="1">
      <alignment horizontal="left"/>
    </xf>
    <xf numFmtId="0" fontId="73" fillId="0" borderId="124" xfId="0" applyFont="1" applyBorder="1" applyAlignment="1">
      <alignment horizontal="center" vertical="center"/>
    </xf>
    <xf numFmtId="20" fontId="59" fillId="24" borderId="26" xfId="0" applyNumberFormat="1" applyFont="1" applyFill="1" applyBorder="1" applyAlignment="1"/>
    <xf numFmtId="20" fontId="59" fillId="24" borderId="27" xfId="0" applyNumberFormat="1" applyFont="1" applyFill="1" applyBorder="1" applyAlignment="1"/>
    <xf numFmtId="20" fontId="59" fillId="24" borderId="28" xfId="0" applyNumberFormat="1" applyFont="1" applyFill="1" applyBorder="1" applyAlignment="1"/>
    <xf numFmtId="0" fontId="73" fillId="28" borderId="124" xfId="0" applyFont="1" applyFill="1" applyBorder="1" applyAlignment="1">
      <alignment horizontal="center" vertical="center"/>
    </xf>
    <xf numFmtId="0" fontId="9" fillId="28" borderId="125" xfId="0" applyFont="1" applyFill="1" applyBorder="1" applyAlignment="1">
      <alignment horizontal="center" vertical="center" shrinkToFit="1"/>
    </xf>
    <xf numFmtId="0" fontId="9" fillId="28" borderId="125" xfId="0" applyFont="1" applyFill="1" applyBorder="1" applyAlignment="1">
      <alignment vertical="center" shrinkToFit="1"/>
    </xf>
    <xf numFmtId="177" fontId="9" fillId="28" borderId="124" xfId="0" applyNumberFormat="1" applyFont="1" applyFill="1" applyBorder="1" applyAlignment="1">
      <alignment horizontal="center" vertical="center"/>
    </xf>
    <xf numFmtId="177" fontId="9" fillId="28" borderId="125" xfId="0" applyNumberFormat="1" applyFont="1" applyFill="1" applyBorder="1" applyAlignment="1">
      <alignment horizontal="center" vertical="center"/>
    </xf>
    <xf numFmtId="177" fontId="9" fillId="28" borderId="126" xfId="0" applyNumberFormat="1" applyFont="1" applyFill="1" applyBorder="1" applyAlignment="1">
      <alignment horizontal="center" vertical="center"/>
    </xf>
    <xf numFmtId="182" fontId="9" fillId="28" borderId="127" xfId="0" applyNumberFormat="1" applyFont="1" applyFill="1" applyBorder="1" applyAlignment="1">
      <alignment vertical="center" shrinkToFit="1"/>
    </xf>
    <xf numFmtId="182" fontId="9" fillId="28" borderId="125" xfId="0" applyNumberFormat="1" applyFont="1" applyFill="1" applyBorder="1" applyAlignment="1">
      <alignment vertical="center" shrinkToFit="1"/>
    </xf>
    <xf numFmtId="182" fontId="9" fillId="28" borderId="126" xfId="0" applyNumberFormat="1" applyFont="1" applyFill="1" applyBorder="1" applyAlignment="1">
      <alignment vertical="center" shrinkToFit="1"/>
    </xf>
    <xf numFmtId="0" fontId="9" fillId="0" borderId="125" xfId="0" applyFont="1" applyBorder="1" applyAlignment="1">
      <alignment vertical="center" shrinkToFit="1"/>
    </xf>
    <xf numFmtId="177" fontId="9" fillId="0" borderId="124" xfId="0" applyNumberFormat="1" applyFont="1" applyBorder="1" applyAlignment="1">
      <alignment horizontal="center" vertical="center"/>
    </xf>
    <xf numFmtId="177" fontId="34" fillId="0" borderId="125" xfId="0" applyNumberFormat="1" applyFont="1" applyBorder="1" applyAlignment="1">
      <alignment horizontal="center" vertical="center" shrinkToFit="1"/>
    </xf>
    <xf numFmtId="177" fontId="34" fillId="0" borderId="126" xfId="0" applyNumberFormat="1" applyFont="1" applyBorder="1" applyAlignment="1">
      <alignment horizontal="center" vertical="center" shrinkToFit="1"/>
    </xf>
    <xf numFmtId="0" fontId="9" fillId="28" borderId="125" xfId="0" applyFont="1" applyFill="1" applyBorder="1" applyAlignment="1">
      <alignment horizontal="right" vertical="center" shrinkToFit="1"/>
    </xf>
    <xf numFmtId="186" fontId="73" fillId="28" borderId="124" xfId="0" applyNumberFormat="1" applyFont="1" applyFill="1" applyBorder="1" applyAlignment="1">
      <alignment horizontal="center" vertical="center" shrinkToFit="1"/>
    </xf>
    <xf numFmtId="186" fontId="73" fillId="28" borderId="125" xfId="0" applyNumberFormat="1" applyFont="1" applyFill="1" applyBorder="1" applyAlignment="1">
      <alignment horizontal="center" vertical="center" shrinkToFit="1"/>
    </xf>
    <xf numFmtId="186" fontId="73" fillId="28" borderId="126" xfId="0" applyNumberFormat="1" applyFont="1" applyFill="1" applyBorder="1" applyAlignment="1">
      <alignment horizontal="center" vertical="center" shrinkToFit="1"/>
    </xf>
    <xf numFmtId="176" fontId="59" fillId="24" borderId="49" xfId="0" applyNumberFormat="1" applyFont="1" applyFill="1" applyBorder="1" applyAlignment="1">
      <alignment horizontal="center"/>
    </xf>
    <xf numFmtId="0" fontId="47" fillId="24" borderId="92" xfId="0" applyFont="1" applyFill="1" applyBorder="1" applyAlignment="1">
      <alignment horizontal="left" vertical="top" wrapText="1"/>
    </xf>
    <xf numFmtId="0" fontId="48" fillId="24" borderId="0" xfId="0" applyFont="1" applyFill="1" applyAlignment="1">
      <alignment horizontal="right" vertical="top"/>
    </xf>
    <xf numFmtId="0" fontId="48" fillId="24" borderId="0" xfId="0" applyFont="1" applyFill="1" applyAlignment="1">
      <alignment horizontal="center" wrapText="1"/>
    </xf>
    <xf numFmtId="0" fontId="48" fillId="24" borderId="0" xfId="0" applyFont="1" applyFill="1" applyAlignment="1">
      <alignment horizontal="center"/>
    </xf>
    <xf numFmtId="0" fontId="54" fillId="24" borderId="106" xfId="0" applyFont="1" applyFill="1" applyBorder="1" applyAlignment="1">
      <alignment horizontal="center"/>
    </xf>
    <xf numFmtId="0" fontId="54" fillId="24" borderId="107" xfId="0" applyFont="1" applyFill="1" applyBorder="1" applyAlignment="1">
      <alignment horizontal="center"/>
    </xf>
    <xf numFmtId="0" fontId="60" fillId="24" borderId="108" xfId="0" applyFont="1" applyFill="1" applyBorder="1" applyAlignment="1">
      <alignment horizontal="left" vertical="top" wrapText="1"/>
    </xf>
    <xf numFmtId="0" fontId="60" fillId="24" borderId="109" xfId="0" applyFont="1" applyFill="1" applyBorder="1" applyAlignment="1">
      <alignment horizontal="left" vertical="top" wrapText="1"/>
    </xf>
    <xf numFmtId="0" fontId="60" fillId="24" borderId="100" xfId="0" applyFont="1" applyFill="1" applyBorder="1" applyAlignment="1">
      <alignment horizontal="left" vertical="top" wrapText="1"/>
    </xf>
    <xf numFmtId="0" fontId="60" fillId="24" borderId="110" xfId="0" applyFont="1" applyFill="1" applyBorder="1" applyAlignment="1">
      <alignment horizontal="left" vertical="top" wrapText="1"/>
    </xf>
    <xf numFmtId="0" fontId="60" fillId="24" borderId="0" xfId="0" applyFont="1" applyFill="1" applyAlignment="1">
      <alignment horizontal="left" vertical="top" wrapText="1"/>
    </xf>
    <xf numFmtId="0" fontId="60" fillId="24" borderId="104" xfId="0" applyFont="1" applyFill="1" applyBorder="1" applyAlignment="1">
      <alignment horizontal="left" vertical="top" wrapText="1"/>
    </xf>
    <xf numFmtId="0" fontId="60" fillId="24" borderId="111" xfId="0" applyFont="1" applyFill="1" applyBorder="1" applyAlignment="1">
      <alignment horizontal="left" vertical="top" wrapText="1"/>
    </xf>
    <xf numFmtId="0" fontId="60" fillId="24" borderId="93" xfId="0" applyFont="1" applyFill="1" applyBorder="1" applyAlignment="1">
      <alignment horizontal="left" vertical="top" wrapText="1"/>
    </xf>
    <xf numFmtId="0" fontId="60" fillId="24" borderId="97" xfId="0" applyFont="1" applyFill="1" applyBorder="1" applyAlignment="1">
      <alignment horizontal="left" vertical="top" wrapText="1"/>
    </xf>
    <xf numFmtId="0" fontId="47" fillId="24" borderId="109" xfId="0" applyFont="1" applyFill="1" applyBorder="1" applyAlignment="1">
      <alignment horizontal="left" vertical="top" wrapText="1"/>
    </xf>
    <xf numFmtId="0" fontId="47" fillId="24" borderId="100" xfId="0" applyFont="1" applyFill="1" applyBorder="1" applyAlignment="1">
      <alignment horizontal="left" vertical="top" wrapText="1"/>
    </xf>
    <xf numFmtId="0" fontId="59" fillId="24" borderId="94" xfId="0" applyFont="1" applyFill="1" applyBorder="1" applyAlignment="1">
      <alignment horizontal="left" vertical="top" wrapText="1"/>
    </xf>
    <xf numFmtId="0" fontId="59" fillId="24" borderId="109" xfId="0" applyFont="1" applyFill="1" applyBorder="1" applyAlignment="1">
      <alignment horizontal="left" vertical="top" wrapText="1"/>
    </xf>
    <xf numFmtId="0" fontId="59" fillId="24" borderId="112" xfId="0" applyFont="1" applyFill="1" applyBorder="1" applyAlignment="1">
      <alignment horizontal="left" vertical="top" wrapText="1"/>
    </xf>
    <xf numFmtId="0" fontId="59" fillId="24" borderId="92" xfId="0" applyFont="1" applyFill="1" applyBorder="1" applyAlignment="1">
      <alignment horizontal="left" vertical="top" wrapText="1"/>
    </xf>
    <xf numFmtId="0" fontId="59" fillId="24" borderId="0" xfId="0" applyFont="1" applyFill="1" applyAlignment="1">
      <alignment horizontal="left" vertical="top" wrapText="1"/>
    </xf>
    <xf numFmtId="0" fontId="59" fillId="24" borderId="25" xfId="0" applyFont="1" applyFill="1" applyBorder="1" applyAlignment="1">
      <alignment horizontal="left" vertical="top" wrapText="1"/>
    </xf>
    <xf numFmtId="0" fontId="59" fillId="24" borderId="84" xfId="0" applyFont="1" applyFill="1" applyBorder="1" applyAlignment="1">
      <alignment horizontal="left" vertical="top" wrapText="1"/>
    </xf>
    <xf numFmtId="0" fontId="59" fillId="24" borderId="34" xfId="0" applyFont="1" applyFill="1" applyBorder="1" applyAlignment="1">
      <alignment horizontal="left" vertical="top" wrapText="1"/>
    </xf>
    <xf numFmtId="0" fontId="59" fillId="24" borderId="113" xfId="0" applyFont="1" applyFill="1" applyBorder="1" applyAlignment="1">
      <alignment horizontal="left" vertical="top" wrapText="1"/>
    </xf>
    <xf numFmtId="0" fontId="47" fillId="24" borderId="0" xfId="0" applyFont="1" applyFill="1" applyAlignment="1">
      <alignment horizontal="left" vertical="top" wrapText="1"/>
    </xf>
    <xf numFmtId="0" fontId="47" fillId="24" borderId="104" xfId="0" applyFont="1" applyFill="1" applyBorder="1" applyAlignment="1">
      <alignment horizontal="left" vertical="top" wrapText="1"/>
    </xf>
    <xf numFmtId="0" fontId="57" fillId="24" borderId="108" xfId="0" applyFont="1" applyFill="1" applyBorder="1" applyAlignment="1">
      <alignment horizontal="left" vertical="top" wrapText="1"/>
    </xf>
    <xf numFmtId="0" fontId="57" fillId="24" borderId="109" xfId="0" applyFont="1" applyFill="1" applyBorder="1" applyAlignment="1">
      <alignment horizontal="left" vertical="top" wrapText="1"/>
    </xf>
    <xf numFmtId="0" fontId="57" fillId="24" borderId="100" xfId="0" applyFont="1" applyFill="1" applyBorder="1" applyAlignment="1">
      <alignment horizontal="left" vertical="top" wrapText="1"/>
    </xf>
    <xf numFmtId="0" fontId="57" fillId="24" borderId="110" xfId="0" applyFont="1" applyFill="1" applyBorder="1" applyAlignment="1">
      <alignment horizontal="left" vertical="top" wrapText="1"/>
    </xf>
    <xf numFmtId="0" fontId="57" fillId="24" borderId="0" xfId="0" applyFont="1" applyFill="1" applyAlignment="1">
      <alignment horizontal="left" vertical="top" wrapText="1"/>
    </xf>
    <xf numFmtId="0" fontId="57" fillId="24" borderId="104" xfId="0" applyFont="1" applyFill="1" applyBorder="1" applyAlignment="1">
      <alignment horizontal="left" vertical="top" wrapText="1"/>
    </xf>
    <xf numFmtId="0" fontId="57" fillId="24" borderId="114" xfId="0" applyFont="1" applyFill="1" applyBorder="1" applyAlignment="1">
      <alignment horizontal="left" vertical="top" wrapText="1"/>
    </xf>
    <xf numFmtId="0" fontId="57" fillId="24" borderId="34" xfId="0" applyFont="1" applyFill="1" applyBorder="1" applyAlignment="1">
      <alignment horizontal="left" vertical="top" wrapText="1"/>
    </xf>
    <xf numFmtId="0" fontId="57" fillId="24" borderId="105" xfId="0" applyFont="1" applyFill="1" applyBorder="1" applyAlignment="1">
      <alignment horizontal="left" vertical="top" wrapText="1"/>
    </xf>
    <xf numFmtId="0" fontId="47" fillId="24" borderId="34" xfId="0" applyFont="1" applyFill="1" applyBorder="1" applyAlignment="1">
      <alignment horizontal="center" vertical="top" wrapText="1"/>
    </xf>
    <xf numFmtId="0" fontId="47" fillId="24" borderId="105" xfId="0" applyFont="1" applyFill="1" applyBorder="1" applyAlignment="1">
      <alignment horizontal="center" vertical="top" wrapText="1"/>
    </xf>
    <xf numFmtId="0" fontId="47" fillId="24" borderId="115" xfId="0" applyFont="1" applyFill="1" applyBorder="1" applyAlignment="1">
      <alignment horizontal="left" vertical="top" wrapText="1"/>
    </xf>
    <xf numFmtId="56" fontId="47" fillId="24" borderId="109" xfId="0" applyNumberFormat="1" applyFont="1" applyFill="1" applyBorder="1" applyAlignment="1">
      <alignment horizontal="left" vertical="top" wrapText="1"/>
    </xf>
    <xf numFmtId="0" fontId="47" fillId="24" borderId="94" xfId="0" applyFont="1" applyFill="1" applyBorder="1" applyAlignment="1">
      <alignment horizontal="left" vertical="top" wrapText="1"/>
    </xf>
    <xf numFmtId="0" fontId="72" fillId="24" borderId="109" xfId="0" applyFont="1" applyFill="1" applyBorder="1" applyAlignment="1">
      <alignment horizontal="left" vertical="top" wrapText="1"/>
    </xf>
    <xf numFmtId="0" fontId="72" fillId="24" borderId="112" xfId="0" applyFont="1" applyFill="1" applyBorder="1" applyAlignment="1">
      <alignment horizontal="left" vertical="top" wrapText="1"/>
    </xf>
    <xf numFmtId="0" fontId="72" fillId="24" borderId="92" xfId="0" applyFont="1" applyFill="1" applyBorder="1" applyAlignment="1">
      <alignment horizontal="left" vertical="top" wrapText="1"/>
    </xf>
    <xf numFmtId="0" fontId="72" fillId="24" borderId="0" xfId="0" applyFont="1" applyFill="1" applyAlignment="1">
      <alignment horizontal="left" vertical="top" wrapText="1"/>
    </xf>
    <xf numFmtId="0" fontId="72" fillId="24" borderId="25" xfId="0" applyFont="1" applyFill="1" applyBorder="1" applyAlignment="1">
      <alignment horizontal="left" vertical="top" wrapText="1"/>
    </xf>
    <xf numFmtId="0" fontId="72" fillId="24" borderId="84" xfId="0" applyFont="1" applyFill="1" applyBorder="1" applyAlignment="1">
      <alignment horizontal="left" vertical="top" wrapText="1"/>
    </xf>
    <xf numFmtId="0" fontId="72" fillId="24" borderId="34" xfId="0" applyFont="1" applyFill="1" applyBorder="1" applyAlignment="1">
      <alignment horizontal="left" vertical="top" wrapText="1"/>
    </xf>
    <xf numFmtId="0" fontId="72" fillId="24" borderId="113" xfId="0" applyFont="1" applyFill="1" applyBorder="1" applyAlignment="1">
      <alignment horizontal="left" vertical="top" wrapText="1"/>
    </xf>
    <xf numFmtId="0" fontId="57" fillId="0" borderId="116" xfId="0" applyFont="1" applyBorder="1" applyAlignment="1">
      <alignment horizontal="center" vertical="center"/>
    </xf>
    <xf numFmtId="0" fontId="57" fillId="0" borderId="117" xfId="0" applyFont="1" applyBorder="1" applyAlignment="1">
      <alignment horizontal="center" vertical="center"/>
    </xf>
    <xf numFmtId="0" fontId="57" fillId="0" borderId="118" xfId="0" applyFont="1" applyBorder="1" applyAlignment="1">
      <alignment horizontal="center" vertical="center"/>
    </xf>
    <xf numFmtId="0" fontId="57" fillId="0" borderId="0" xfId="0" applyFont="1" applyAlignment="1">
      <alignment horizontal="center" shrinkToFit="1"/>
    </xf>
    <xf numFmtId="0" fontId="57" fillId="0" borderId="53" xfId="0" applyFont="1" applyBorder="1" applyAlignment="1">
      <alignment horizontal="left" shrinkToFit="1"/>
    </xf>
    <xf numFmtId="0" fontId="57" fillId="0" borderId="0" xfId="0" applyFont="1" applyAlignment="1">
      <alignment horizontal="left" shrinkToFit="1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7" fillId="0" borderId="0" xfId="0" applyFont="1" applyAlignment="1">
      <alignment horizontal="right" vertical="center" shrinkToFit="1"/>
    </xf>
    <xf numFmtId="0" fontId="57" fillId="0" borderId="30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4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shrinkToFit="1"/>
    </xf>
    <xf numFmtId="0" fontId="57" fillId="0" borderId="24" xfId="0" applyFont="1" applyBorder="1" applyAlignment="1">
      <alignment horizontal="center" vertical="center" shrinkToFit="1"/>
    </xf>
    <xf numFmtId="0" fontId="57" fillId="0" borderId="29" xfId="0" applyFont="1" applyBorder="1" applyAlignment="1">
      <alignment horizontal="center" vertical="center" shrinkToFit="1"/>
    </xf>
    <xf numFmtId="0" fontId="57" fillId="0" borderId="31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 textRotation="255"/>
    </xf>
    <xf numFmtId="0" fontId="57" fillId="0" borderId="24" xfId="0" applyFont="1" applyBorder="1" applyAlignment="1">
      <alignment horizontal="center" vertical="center" textRotation="255"/>
    </xf>
    <xf numFmtId="0" fontId="57" fillId="0" borderId="29" xfId="0" applyFont="1" applyBorder="1" applyAlignment="1">
      <alignment horizontal="center" vertical="center" textRotation="255"/>
    </xf>
    <xf numFmtId="0" fontId="57" fillId="0" borderId="119" xfId="0" applyFont="1" applyBorder="1" applyAlignment="1">
      <alignment horizontal="center" vertical="center" textRotation="255"/>
    </xf>
    <xf numFmtId="0" fontId="57" fillId="0" borderId="120" xfId="0" applyFont="1" applyBorder="1" applyAlignment="1">
      <alignment horizontal="center" vertical="center" textRotation="255"/>
    </xf>
    <xf numFmtId="0" fontId="57" fillId="0" borderId="121" xfId="0" applyFont="1" applyBorder="1" applyAlignment="1">
      <alignment horizontal="center" vertical="center" textRotation="255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7" fillId="0" borderId="32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 textRotation="255"/>
    </xf>
    <xf numFmtId="0" fontId="57" fillId="0" borderId="14" xfId="0" applyFont="1" applyBorder="1" applyAlignment="1">
      <alignment horizontal="center" vertical="center" textRotation="255"/>
    </xf>
    <xf numFmtId="0" fontId="57" fillId="0" borderId="122" xfId="0" applyFont="1" applyBorder="1" applyAlignment="1">
      <alignment horizontal="center" vertical="center" textRotation="255"/>
    </xf>
    <xf numFmtId="0" fontId="57" fillId="0" borderId="123" xfId="0" applyFont="1" applyBorder="1" applyAlignment="1">
      <alignment horizontal="center" vertical="center" textRotation="255"/>
    </xf>
    <xf numFmtId="0" fontId="57" fillId="0" borderId="114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105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56" fontId="9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0" borderId="98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93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94" xfId="0" applyFont="1" applyBorder="1" applyAlignment="1">
      <alignment horizontal="center"/>
    </xf>
    <xf numFmtId="0" fontId="13" fillId="0" borderId="100" xfId="0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6" builtinId="6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5" xfId="47" xr:uid="{00000000-0005-0000-0000-00002D000000}"/>
    <cellStyle name="未定義" xfId="44" xr:uid="{00000000-0005-0000-0000-00002E000000}"/>
    <cellStyle name="良い 2" xfId="45" xr:uid="{00000000-0005-0000-0000-00002F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13</xdr:col>
      <xdr:colOff>373530</xdr:colOff>
      <xdr:row>10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C6206-6D41-47D7-96AF-5134D8C59908}"/>
            </a:ext>
          </a:extLst>
        </xdr:cNvPr>
        <xdr:cNvSpPr txBox="1"/>
      </xdr:nvSpPr>
      <xdr:spPr>
        <a:xfrm>
          <a:off x="956235" y="1299882"/>
          <a:ext cx="6835589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13</xdr:col>
      <xdr:colOff>373530</xdr:colOff>
      <xdr:row>10</xdr:row>
      <xdr:rowOff>11206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DB76C-F514-4558-AA34-9DB1B11A37F2}"/>
            </a:ext>
          </a:extLst>
        </xdr:cNvPr>
        <xdr:cNvSpPr txBox="1"/>
      </xdr:nvSpPr>
      <xdr:spPr>
        <a:xfrm>
          <a:off x="956235" y="1299882"/>
          <a:ext cx="6835589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13</xdr:col>
      <xdr:colOff>373530</xdr:colOff>
      <xdr:row>10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62F5B-E238-4DE8-9D6B-6C7CA661AE36}"/>
            </a:ext>
          </a:extLst>
        </xdr:cNvPr>
        <xdr:cNvSpPr txBox="1"/>
      </xdr:nvSpPr>
      <xdr:spPr>
        <a:xfrm>
          <a:off x="956235" y="1299882"/>
          <a:ext cx="6835589" cy="5490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ノーレース（新型コロナウィルス感染対策のため）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269875</xdr:colOff>
      <xdr:row>40</xdr:row>
      <xdr:rowOff>41275</xdr:rowOff>
    </xdr:from>
    <xdr:to>
      <xdr:col>3</xdr:col>
      <xdr:colOff>851513</xdr:colOff>
      <xdr:row>41</xdr:row>
      <xdr:rowOff>130507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6753225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賞　品</a:t>
          </a:r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705600" y="23622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705600" y="30861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22</xdr:row>
      <xdr:rowOff>6350</xdr:rowOff>
    </xdr:from>
    <xdr:to>
      <xdr:col>14</xdr:col>
      <xdr:colOff>0</xdr:colOff>
      <xdr:row>23</xdr:row>
      <xdr:rowOff>3113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705600" y="4362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26</xdr:col>
      <xdr:colOff>269875</xdr:colOff>
      <xdr:row>40</xdr:row>
      <xdr:rowOff>41275</xdr:rowOff>
    </xdr:from>
    <xdr:to>
      <xdr:col>26</xdr:col>
      <xdr:colOff>851782</xdr:colOff>
      <xdr:row>41</xdr:row>
      <xdr:rowOff>130507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1381125" y="6838950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145701</xdr:colOff>
      <xdr:row>39</xdr:row>
      <xdr:rowOff>172509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2943225" y="6610350"/>
          <a:ext cx="152400" cy="17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</a:t>
          </a:r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145701</xdr:colOff>
      <xdr:row>39</xdr:row>
      <xdr:rowOff>171450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3543300" y="6610350"/>
          <a:ext cx="152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 editAs="oneCell">
    <xdr:from>
      <xdr:col>32</xdr:col>
      <xdr:colOff>89647</xdr:colOff>
      <xdr:row>7</xdr:row>
      <xdr:rowOff>112059</xdr:rowOff>
    </xdr:from>
    <xdr:to>
      <xdr:col>32</xdr:col>
      <xdr:colOff>485921</xdr:colOff>
      <xdr:row>19</xdr:row>
      <xdr:rowOff>63831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9029" y="1792941"/>
          <a:ext cx="396274" cy="2103302"/>
        </a:xfrm>
        <a:prstGeom prst="rect">
          <a:avLst/>
        </a:prstGeom>
      </xdr:spPr>
    </xdr:pic>
    <xdr:clientData/>
  </xdr:twoCellAnchor>
  <xdr:twoCellAnchor>
    <xdr:from>
      <xdr:col>4</xdr:col>
      <xdr:colOff>82176</xdr:colOff>
      <xdr:row>6</xdr:row>
      <xdr:rowOff>171824</xdr:rowOff>
    </xdr:from>
    <xdr:to>
      <xdr:col>4</xdr:col>
      <xdr:colOff>451970</xdr:colOff>
      <xdr:row>19</xdr:row>
      <xdr:rowOff>37353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FF85D9-594B-452E-AB48-DD4F9B48FD49}"/>
            </a:ext>
          </a:extLst>
        </xdr:cNvPr>
        <xdr:cNvSpPr txBox="1"/>
      </xdr:nvSpPr>
      <xdr:spPr>
        <a:xfrm>
          <a:off x="2233705" y="1680883"/>
          <a:ext cx="369794" cy="2196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600"/>
            <a:t>ノーレース</a:t>
          </a:r>
          <a:endParaRPr kumimoji="1" lang="en-US" altLang="ja-JP" sz="1600"/>
        </a:p>
      </xdr:txBody>
    </xdr:sp>
    <xdr:clientData/>
  </xdr:twoCellAnchor>
  <xdr:twoCellAnchor>
    <xdr:from>
      <xdr:col>5</xdr:col>
      <xdr:colOff>97118</xdr:colOff>
      <xdr:row>7</xdr:row>
      <xdr:rowOff>0</xdr:rowOff>
    </xdr:from>
    <xdr:to>
      <xdr:col>5</xdr:col>
      <xdr:colOff>466912</xdr:colOff>
      <xdr:row>19</xdr:row>
      <xdr:rowOff>44823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5E886E-23D0-457A-88C3-C5791143D567}"/>
            </a:ext>
          </a:extLst>
        </xdr:cNvPr>
        <xdr:cNvSpPr txBox="1"/>
      </xdr:nvSpPr>
      <xdr:spPr>
        <a:xfrm>
          <a:off x="2794000" y="1688353"/>
          <a:ext cx="369794" cy="2196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600"/>
            <a:t>ノーレース</a:t>
          </a:r>
          <a:endParaRPr kumimoji="1" lang="en-US" altLang="ja-JP" sz="1600"/>
        </a:p>
      </xdr:txBody>
    </xdr:sp>
    <xdr:clientData/>
  </xdr:twoCellAnchor>
  <xdr:twoCellAnchor>
    <xdr:from>
      <xdr:col>6</xdr:col>
      <xdr:colOff>82176</xdr:colOff>
      <xdr:row>7</xdr:row>
      <xdr:rowOff>0</xdr:rowOff>
    </xdr:from>
    <xdr:to>
      <xdr:col>6</xdr:col>
      <xdr:colOff>451970</xdr:colOff>
      <xdr:row>19</xdr:row>
      <xdr:rowOff>44823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040BE1-A556-4A3F-965B-6D7EA73469AF}"/>
            </a:ext>
          </a:extLst>
        </xdr:cNvPr>
        <xdr:cNvSpPr txBox="1"/>
      </xdr:nvSpPr>
      <xdr:spPr>
        <a:xfrm>
          <a:off x="3324411" y="1688353"/>
          <a:ext cx="369794" cy="2196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600"/>
            <a:t>ノーレース</a:t>
          </a:r>
          <a:endParaRPr kumimoji="1" lang="en-US" altLang="ja-JP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21</xdr:row>
      <xdr:rowOff>0</xdr:rowOff>
    </xdr:from>
    <xdr:to>
      <xdr:col>3</xdr:col>
      <xdr:colOff>371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638800"/>
          <a:ext cx="361950" cy="0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5" name="テキスト 20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6" name="テキスト 20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7019925" y="25050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8" name="テキスト 20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9" name="テキスト 20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161925</xdr:colOff>
      <xdr:row>12</xdr:row>
      <xdr:rowOff>0</xdr:rowOff>
    </xdr:to>
    <xdr:sp macro="" textlink="">
      <xdr:nvSpPr>
        <xdr:cNvPr id="41062" name="テキスト 204">
          <a:extLst>
            <a:ext uri="{FF2B5EF4-FFF2-40B4-BE49-F238E27FC236}">
              <a16:creationId xmlns:a16="http://schemas.microsoft.com/office/drawing/2014/main" id="{00000000-0008-0000-0700-000066A00000}"/>
            </a:ext>
          </a:extLst>
        </xdr:cNvPr>
        <xdr:cNvSpPr txBox="1">
          <a:spLocks noChangeArrowheads="1"/>
        </xdr:cNvSpPr>
      </xdr:nvSpPr>
      <xdr:spPr bwMode="auto">
        <a:xfrm>
          <a:off x="2114550" y="29718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152400</xdr:colOff>
      <xdr:row>17</xdr:row>
      <xdr:rowOff>0</xdr:rowOff>
    </xdr:to>
    <xdr:sp macro="" textlink="">
      <xdr:nvSpPr>
        <xdr:cNvPr id="41063" name="テキスト 204">
          <a:extLst>
            <a:ext uri="{FF2B5EF4-FFF2-40B4-BE49-F238E27FC236}">
              <a16:creationId xmlns:a16="http://schemas.microsoft.com/office/drawing/2014/main" id="{00000000-0008-0000-0700-000067A00000}"/>
            </a:ext>
          </a:extLst>
        </xdr:cNvPr>
        <xdr:cNvSpPr txBox="1">
          <a:spLocks noChangeArrowheads="1"/>
        </xdr:cNvSpPr>
      </xdr:nvSpPr>
      <xdr:spPr bwMode="auto">
        <a:xfrm>
          <a:off x="2105025" y="433387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17</xdr:row>
      <xdr:rowOff>0</xdr:rowOff>
    </xdr:from>
    <xdr:to>
      <xdr:col>8</xdr:col>
      <xdr:colOff>164751</xdr:colOff>
      <xdr:row>17</xdr:row>
      <xdr:rowOff>0</xdr:rowOff>
    </xdr:to>
    <xdr:sp macro="" textlink="">
      <xdr:nvSpPr>
        <xdr:cNvPr id="12" name="テキスト 20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4333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3" name="テキスト 20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9" name="テキスト 204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0" name="テキスト 204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1" name="テキスト 20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2" name="テキスト 20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57435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57435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5" name="テキスト 20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57435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26" name="テキスト 204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57435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21</xdr:row>
      <xdr:rowOff>28575</xdr:rowOff>
    </xdr:to>
    <xdr:sp macro="" textlink="">
      <xdr:nvSpPr>
        <xdr:cNvPr id="27" name="テキスト 204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701992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4" name="テキスト 204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5" name="テキスト 20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36" name="テキスト 204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33" name="テキスト 20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59340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37" name="テキスト 204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9340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38" name="テキスト 204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59340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39" name="テキスト 204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9340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1" name="テキスト 204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2" name="テキスト 204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3" name="テキスト 204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4" name="テキスト 204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zoomScale="85" zoomScaleNormal="85" workbookViewId="0">
      <selection activeCell="B1" sqref="B1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9" width="1.0898437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46" t="str">
        <f>参照ﾃﾞｰﾀ!P4</f>
        <v>2022年</v>
      </c>
      <c r="E2" s="446"/>
      <c r="F2" s="446"/>
      <c r="G2" s="103" t="s">
        <v>167</v>
      </c>
      <c r="H2" s="104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43846</v>
      </c>
      <c r="Q2" s="243">
        <v>0.4375</v>
      </c>
      <c r="R2" s="352"/>
      <c r="S2" s="352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111" t="s">
        <v>294</v>
      </c>
      <c r="E3" s="447" t="s">
        <v>63</v>
      </c>
      <c r="F3" s="447"/>
      <c r="G3" s="447"/>
      <c r="H3" s="447"/>
      <c r="I3" s="447"/>
      <c r="J3" s="448" t="s">
        <v>83</v>
      </c>
      <c r="K3" s="448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353"/>
      <c r="S3" s="353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245</v>
      </c>
      <c r="M5" s="119" t="s">
        <v>242</v>
      </c>
      <c r="N5" s="118" t="s">
        <v>70</v>
      </c>
      <c r="O5" s="118" t="s">
        <v>13</v>
      </c>
      <c r="P5" s="449" t="s">
        <v>69</v>
      </c>
      <c r="Q5" s="450"/>
      <c r="R5" s="354"/>
      <c r="S5" s="354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309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190"/>
      <c r="S6" s="190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:D19" si="0">IF(ISBLANK(C7),"",VLOOKUP(C7,各艇データ,2,FALSE))</f>
        <v/>
      </c>
      <c r="E7" s="227" t="str">
        <f t="shared" ref="E7:E19" si="1">IF($I$6="Ⅰ",T7,IF($I$6="Ⅱ",U7,IF($I$6="Ⅲ",V7,"")))</f>
        <v/>
      </c>
      <c r="F7" s="130">
        <v>1</v>
      </c>
      <c r="G7" s="131"/>
      <c r="H7" s="128" t="str">
        <f t="shared" ref="H7:H19" si="2">IFERROR(IF(G7-$Q$2&lt;=0,"",(G7-$Q$2)*86400),"")</f>
        <v/>
      </c>
      <c r="I7" s="132" t="str">
        <f t="shared" ref="I7:I19" si="3">IF($I$6="Ⅰ",W7,IF($I$6="Ⅱ",X7,IF($I$6="Ⅲ",Y7,"")))</f>
        <v/>
      </c>
      <c r="J7" s="130"/>
      <c r="K7" s="133" t="str">
        <f t="shared" ref="K7:K19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 t="shared" ref="O7:O26" si="8">ROUND(IF($O$6="MAX=20",AA7,IF($O$6="MAX=30",AB7,IF($O$6="MAX=40",AC7,""))),1)</f>
        <v>20</v>
      </c>
      <c r="P7" s="356"/>
      <c r="Q7" s="137"/>
      <c r="R7" s="190"/>
      <c r="S7" s="190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 t="shared" ref="AA7:AA31" si="15">IF(ISBLANK(B7),"",IFERROR(20*($P$3+1-$B7)/$P$3,"20.0"))</f>
        <v>20.0</v>
      </c>
      <c r="AB7" s="205" t="str">
        <f t="shared" ref="AB7:AB31" si="16">IF(ISBLANK(B7),"",IFERROR(30*($P$3+1-$B7)/$P$3,"30.0"))</f>
        <v>30.0</v>
      </c>
      <c r="AC7" s="213">
        <f t="shared" ref="AC7:AC31" si="17"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 t="str">
        <f t="shared" si="2"/>
        <v/>
      </c>
      <c r="I8" s="143" t="str">
        <f t="shared" si="3"/>
        <v/>
      </c>
      <c r="J8" s="141"/>
      <c r="K8" s="144" t="str">
        <f t="shared" si="4"/>
        <v/>
      </c>
      <c r="L8" s="142" t="str">
        <f t="shared" ref="L8:L26" si="18">IFERROR((K8-$K$7)/86400,"")</f>
        <v/>
      </c>
      <c r="M8" s="145" t="str">
        <f t="shared" ref="M8:M26" si="19">IFERROR((K8-$K$7)/$N$3,"")</f>
        <v/>
      </c>
      <c r="N8" s="146" t="str">
        <f t="shared" ref="N8:N26" si="20">IFERROR($N$3/(H8/3600),"")</f>
        <v/>
      </c>
      <c r="O8" s="147">
        <f t="shared" si="8"/>
        <v>20</v>
      </c>
      <c r="P8" s="148"/>
      <c r="Q8" s="149"/>
      <c r="R8" s="190"/>
      <c r="S8" s="190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si="15"/>
        <v>20.0</v>
      </c>
      <c r="AB8" s="205" t="str">
        <f t="shared" si="16"/>
        <v>30.0</v>
      </c>
      <c r="AC8" s="213">
        <f t="shared" si="17"/>
        <v>70</v>
      </c>
    </row>
    <row r="9" spans="1:29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 t="str">
        <f t="shared" si="2"/>
        <v/>
      </c>
      <c r="I9" s="143" t="str">
        <f t="shared" si="3"/>
        <v/>
      </c>
      <c r="J9" s="141"/>
      <c r="K9" s="144" t="str">
        <f t="shared" si="4"/>
        <v/>
      </c>
      <c r="L9" s="142" t="str">
        <f t="shared" si="18"/>
        <v/>
      </c>
      <c r="M9" s="145" t="str">
        <f t="shared" si="19"/>
        <v/>
      </c>
      <c r="N9" s="146" t="str">
        <f t="shared" si="20"/>
        <v/>
      </c>
      <c r="O9" s="147">
        <f t="shared" si="8"/>
        <v>20</v>
      </c>
      <c r="P9" s="148"/>
      <c r="Q9" s="149"/>
      <c r="R9" s="190"/>
      <c r="S9" s="190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 t="str">
        <f t="shared" si="2"/>
        <v/>
      </c>
      <c r="I10" s="143" t="str">
        <f t="shared" si="3"/>
        <v/>
      </c>
      <c r="J10" s="141"/>
      <c r="K10" s="144" t="str">
        <f t="shared" si="4"/>
        <v/>
      </c>
      <c r="L10" s="142" t="str">
        <f t="shared" si="18"/>
        <v/>
      </c>
      <c r="M10" s="145" t="str">
        <f t="shared" si="19"/>
        <v/>
      </c>
      <c r="N10" s="146" t="str">
        <f t="shared" si="20"/>
        <v/>
      </c>
      <c r="O10" s="147">
        <f t="shared" si="8"/>
        <v>20</v>
      </c>
      <c r="P10" s="148"/>
      <c r="Q10" s="149"/>
      <c r="R10" s="190"/>
      <c r="S10" s="190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 t="str">
        <f t="shared" si="2"/>
        <v/>
      </c>
      <c r="I11" s="156" t="str">
        <f t="shared" si="3"/>
        <v/>
      </c>
      <c r="J11" s="157"/>
      <c r="K11" s="158" t="str">
        <f t="shared" si="4"/>
        <v/>
      </c>
      <c r="L11" s="159" t="str">
        <f t="shared" si="18"/>
        <v/>
      </c>
      <c r="M11" s="160" t="str">
        <f t="shared" si="19"/>
        <v/>
      </c>
      <c r="N11" s="161" t="str">
        <f t="shared" si="20"/>
        <v/>
      </c>
      <c r="O11" s="162">
        <f t="shared" si="8"/>
        <v>20</v>
      </c>
      <c r="P11" s="163"/>
      <c r="Q11" s="164"/>
      <c r="R11" s="190"/>
      <c r="S11" s="190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 t="str">
        <f t="shared" si="2"/>
        <v/>
      </c>
      <c r="I12" s="132" t="str">
        <f t="shared" si="3"/>
        <v/>
      </c>
      <c r="J12" s="130"/>
      <c r="K12" s="133" t="str">
        <f t="shared" si="4"/>
        <v/>
      </c>
      <c r="L12" s="131" t="str">
        <f t="shared" si="18"/>
        <v/>
      </c>
      <c r="M12" s="134" t="str">
        <f t="shared" si="19"/>
        <v/>
      </c>
      <c r="N12" s="135" t="str">
        <f t="shared" si="20"/>
        <v/>
      </c>
      <c r="O12" s="136">
        <f t="shared" si="8"/>
        <v>20</v>
      </c>
      <c r="P12" s="361"/>
      <c r="Q12" s="137"/>
      <c r="R12" s="190"/>
      <c r="S12" s="190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 t="str">
        <f t="shared" si="2"/>
        <v/>
      </c>
      <c r="I13" s="143" t="str">
        <f t="shared" si="3"/>
        <v/>
      </c>
      <c r="J13" s="141"/>
      <c r="K13" s="144" t="str">
        <f t="shared" si="4"/>
        <v/>
      </c>
      <c r="L13" s="142" t="str">
        <f t="shared" si="18"/>
        <v/>
      </c>
      <c r="M13" s="145" t="str">
        <f t="shared" si="19"/>
        <v/>
      </c>
      <c r="N13" s="146" t="str">
        <f t="shared" si="20"/>
        <v/>
      </c>
      <c r="O13" s="147">
        <f t="shared" si="8"/>
        <v>20</v>
      </c>
      <c r="P13" s="148"/>
      <c r="Q13" s="149"/>
      <c r="R13" s="190"/>
      <c r="S13" s="190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 t="str">
        <f t="shared" si="2"/>
        <v/>
      </c>
      <c r="I14" s="143" t="str">
        <f t="shared" si="3"/>
        <v/>
      </c>
      <c r="J14" s="141"/>
      <c r="K14" s="144" t="str">
        <f t="shared" si="4"/>
        <v/>
      </c>
      <c r="L14" s="142" t="str">
        <f t="shared" si="18"/>
        <v/>
      </c>
      <c r="M14" s="145" t="str">
        <f t="shared" si="19"/>
        <v/>
      </c>
      <c r="N14" s="146" t="str">
        <f t="shared" si="20"/>
        <v/>
      </c>
      <c r="O14" s="147">
        <f t="shared" si="8"/>
        <v>20</v>
      </c>
      <c r="P14" s="148"/>
      <c r="Q14" s="149"/>
      <c r="R14" s="190"/>
      <c r="S14" s="190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" x14ac:dyDescent="0.2">
      <c r="A15" s="110"/>
      <c r="B15" s="138">
        <v>9</v>
      </c>
      <c r="C15" s="139"/>
      <c r="D15" s="140" t="str">
        <f t="shared" si="0"/>
        <v/>
      </c>
      <c r="E15" s="228" t="str">
        <f t="shared" si="1"/>
        <v/>
      </c>
      <c r="F15" s="141">
        <v>9</v>
      </c>
      <c r="G15" s="142"/>
      <c r="H15" s="139" t="str">
        <f t="shared" si="2"/>
        <v/>
      </c>
      <c r="I15" s="143" t="str">
        <f t="shared" si="3"/>
        <v/>
      </c>
      <c r="J15" s="141"/>
      <c r="K15" s="144" t="str">
        <f t="shared" si="4"/>
        <v/>
      </c>
      <c r="L15" s="142" t="str">
        <f t="shared" si="18"/>
        <v/>
      </c>
      <c r="M15" s="145" t="str">
        <f t="shared" si="19"/>
        <v/>
      </c>
      <c r="N15" s="146" t="str">
        <f t="shared" si="20"/>
        <v/>
      </c>
      <c r="O15" s="147">
        <f t="shared" si="8"/>
        <v>20</v>
      </c>
      <c r="P15" s="148"/>
      <c r="Q15" s="149"/>
      <c r="R15" s="190"/>
      <c r="S15" s="190"/>
      <c r="T15" s="206" t="str">
        <f t="shared" si="9"/>
        <v/>
      </c>
      <c r="U15" s="207" t="str">
        <f t="shared" si="10"/>
        <v/>
      </c>
      <c r="V15" s="208" t="str">
        <f t="shared" si="11"/>
        <v/>
      </c>
      <c r="W15" s="209" t="str">
        <f t="shared" si="12"/>
        <v/>
      </c>
      <c r="X15" s="210" t="str">
        <f t="shared" si="13"/>
        <v/>
      </c>
      <c r="Y15" s="211" t="str">
        <f t="shared" si="14"/>
        <v/>
      </c>
      <c r="Z15" s="198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" x14ac:dyDescent="0.2">
      <c r="A16" s="110"/>
      <c r="B16" s="150">
        <v>10</v>
      </c>
      <c r="C16" s="151"/>
      <c r="D16" s="152" t="str">
        <f t="shared" si="0"/>
        <v/>
      </c>
      <c r="E16" s="229" t="str">
        <f t="shared" si="1"/>
        <v/>
      </c>
      <c r="F16" s="153">
        <v>10</v>
      </c>
      <c r="G16" s="154"/>
      <c r="H16" s="151" t="str">
        <f t="shared" si="2"/>
        <v/>
      </c>
      <c r="I16" s="165" t="str">
        <f t="shared" si="3"/>
        <v/>
      </c>
      <c r="J16" s="153"/>
      <c r="K16" s="167" t="str">
        <f t="shared" si="4"/>
        <v/>
      </c>
      <c r="L16" s="154" t="str">
        <f t="shared" si="18"/>
        <v/>
      </c>
      <c r="M16" s="168" t="str">
        <f t="shared" si="19"/>
        <v/>
      </c>
      <c r="N16" s="169" t="str">
        <f t="shared" si="20"/>
        <v/>
      </c>
      <c r="O16" s="162">
        <f t="shared" si="8"/>
        <v>20</v>
      </c>
      <c r="P16" s="163"/>
      <c r="Q16" s="164"/>
      <c r="R16" s="190"/>
      <c r="S16" s="190"/>
      <c r="T16" s="206" t="str">
        <f t="shared" si="9"/>
        <v/>
      </c>
      <c r="U16" s="207" t="str">
        <f t="shared" si="10"/>
        <v/>
      </c>
      <c r="V16" s="208" t="str">
        <f t="shared" si="11"/>
        <v/>
      </c>
      <c r="W16" s="209" t="str">
        <f t="shared" si="12"/>
        <v/>
      </c>
      <c r="X16" s="210" t="str">
        <f t="shared" si="13"/>
        <v/>
      </c>
      <c r="Y16" s="211" t="str">
        <f t="shared" si="14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" x14ac:dyDescent="0.2">
      <c r="A17" s="110"/>
      <c r="B17" s="127">
        <v>11</v>
      </c>
      <c r="C17" s="128"/>
      <c r="D17" s="129" t="str">
        <f t="shared" si="0"/>
        <v/>
      </c>
      <c r="E17" s="227" t="str">
        <f t="shared" si="1"/>
        <v/>
      </c>
      <c r="F17" s="130">
        <v>11</v>
      </c>
      <c r="G17" s="131"/>
      <c r="H17" s="128" t="str">
        <f t="shared" si="2"/>
        <v/>
      </c>
      <c r="I17" s="172" t="str">
        <f t="shared" si="3"/>
        <v/>
      </c>
      <c r="J17" s="130"/>
      <c r="K17" s="133" t="str">
        <f t="shared" si="4"/>
        <v/>
      </c>
      <c r="L17" s="131" t="str">
        <f t="shared" si="18"/>
        <v/>
      </c>
      <c r="M17" s="134" t="str">
        <f t="shared" si="19"/>
        <v/>
      </c>
      <c r="N17" s="135" t="str">
        <f t="shared" si="20"/>
        <v/>
      </c>
      <c r="O17" s="136">
        <f t="shared" si="8"/>
        <v>20</v>
      </c>
      <c r="P17" s="416"/>
      <c r="Q17" s="137"/>
      <c r="R17" s="190"/>
      <c r="S17" s="190"/>
      <c r="T17" s="206" t="str">
        <f t="shared" si="9"/>
        <v/>
      </c>
      <c r="U17" s="207" t="str">
        <f t="shared" si="10"/>
        <v/>
      </c>
      <c r="V17" s="208" t="str">
        <f t="shared" si="11"/>
        <v/>
      </c>
      <c r="W17" s="209" t="str">
        <f t="shared" si="12"/>
        <v/>
      </c>
      <c r="X17" s="210" t="str">
        <f t="shared" si="13"/>
        <v/>
      </c>
      <c r="Y17" s="211" t="str">
        <f t="shared" si="14"/>
        <v/>
      </c>
      <c r="Z17" s="198"/>
      <c r="AA17" s="212" t="str">
        <f t="shared" si="15"/>
        <v>20.0</v>
      </c>
      <c r="AB17" s="205" t="str">
        <f t="shared" si="16"/>
        <v>30.0</v>
      </c>
      <c r="AC17" s="213">
        <f t="shared" si="17"/>
        <v>340</v>
      </c>
    </row>
    <row r="18" spans="1:29" ht="14" x14ac:dyDescent="0.2">
      <c r="A18" s="110"/>
      <c r="B18" s="138">
        <v>12</v>
      </c>
      <c r="C18" s="139"/>
      <c r="D18" s="140" t="str">
        <f t="shared" si="0"/>
        <v/>
      </c>
      <c r="E18" s="228" t="str">
        <f t="shared" si="1"/>
        <v/>
      </c>
      <c r="F18" s="141">
        <v>12</v>
      </c>
      <c r="G18" s="142"/>
      <c r="H18" s="139" t="str">
        <f t="shared" si="2"/>
        <v/>
      </c>
      <c r="I18" s="143" t="str">
        <f t="shared" si="3"/>
        <v/>
      </c>
      <c r="J18" s="141"/>
      <c r="K18" s="144" t="str">
        <f t="shared" si="4"/>
        <v/>
      </c>
      <c r="L18" s="142" t="str">
        <f t="shared" si="18"/>
        <v/>
      </c>
      <c r="M18" s="145" t="str">
        <f t="shared" si="19"/>
        <v/>
      </c>
      <c r="N18" s="146" t="str">
        <f t="shared" si="20"/>
        <v/>
      </c>
      <c r="O18" s="147">
        <f t="shared" si="8"/>
        <v>20</v>
      </c>
      <c r="P18" s="148"/>
      <c r="Q18" s="149"/>
      <c r="R18" s="190"/>
      <c r="S18" s="190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>20.0</v>
      </c>
      <c r="AB18" s="205" t="str">
        <f t="shared" si="16"/>
        <v>30.0</v>
      </c>
      <c r="AC18" s="213">
        <f t="shared" si="17"/>
        <v>370</v>
      </c>
    </row>
    <row r="19" spans="1:29" ht="14" x14ac:dyDescent="0.2">
      <c r="A19" s="110"/>
      <c r="B19" s="138">
        <v>13</v>
      </c>
      <c r="C19" s="139"/>
      <c r="D19" s="140" t="str">
        <f t="shared" si="0"/>
        <v/>
      </c>
      <c r="E19" s="228" t="str">
        <f t="shared" si="1"/>
        <v/>
      </c>
      <c r="F19" s="141">
        <v>13</v>
      </c>
      <c r="G19" s="142"/>
      <c r="H19" s="139" t="str">
        <f t="shared" si="2"/>
        <v/>
      </c>
      <c r="I19" s="143" t="str">
        <f t="shared" si="3"/>
        <v/>
      </c>
      <c r="J19" s="141"/>
      <c r="K19" s="144" t="str">
        <f t="shared" si="4"/>
        <v/>
      </c>
      <c r="L19" s="142" t="str">
        <f t="shared" si="18"/>
        <v/>
      </c>
      <c r="M19" s="145" t="str">
        <f t="shared" si="19"/>
        <v/>
      </c>
      <c r="N19" s="146" t="str">
        <f t="shared" si="20"/>
        <v/>
      </c>
      <c r="O19" s="147">
        <f t="shared" si="8"/>
        <v>20</v>
      </c>
      <c r="P19" s="148"/>
      <c r="Q19" s="149"/>
      <c r="R19" s="190"/>
      <c r="S19" s="190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>20.0</v>
      </c>
      <c r="AB19" s="205" t="str">
        <f t="shared" si="16"/>
        <v>30.0</v>
      </c>
      <c r="AC19" s="213">
        <f t="shared" si="17"/>
        <v>400</v>
      </c>
    </row>
    <row r="20" spans="1:29" ht="14" x14ac:dyDescent="0.2">
      <c r="A20" s="110"/>
      <c r="B20" s="138">
        <v>14</v>
      </c>
      <c r="C20" s="139"/>
      <c r="D20" s="140" t="str">
        <f t="shared" ref="D20:D26" si="21">IF(ISBLANK(C20),"",VLOOKUP(C20,各艇データ,2,FALSE))</f>
        <v/>
      </c>
      <c r="E20" s="228" t="str">
        <f t="shared" ref="E20:E26" si="22">IF($I$6="Ⅰ",T20,IF($I$6="Ⅱ",U20,IF($I$6="Ⅲ",V20,"")))</f>
        <v/>
      </c>
      <c r="F20" s="141">
        <v>14</v>
      </c>
      <c r="G20" s="142"/>
      <c r="H20" s="139" t="str">
        <f t="shared" ref="H20:H26" si="23">IFERROR(IF(G20-$Q$2&lt;=0,"",(G20-$Q$2)*86400),"")</f>
        <v/>
      </c>
      <c r="I20" s="143" t="str">
        <f t="shared" ref="I20:I26" si="24">IF($I$6="Ⅰ",W20,IF($I$6="Ⅱ",X20,IF($I$6="Ⅲ",Y20,"")))</f>
        <v/>
      </c>
      <c r="J20" s="141"/>
      <c r="K20" s="144" t="str">
        <f t="shared" ref="K20:K26" si="25">IFERROR(H20*(1+0.01*J20)-I20*$N$3,"")</f>
        <v/>
      </c>
      <c r="L20" s="142" t="str">
        <f t="shared" si="18"/>
        <v/>
      </c>
      <c r="M20" s="145" t="str">
        <f t="shared" si="19"/>
        <v/>
      </c>
      <c r="N20" s="146" t="str">
        <f t="shared" si="20"/>
        <v/>
      </c>
      <c r="O20" s="147">
        <f t="shared" si="8"/>
        <v>20</v>
      </c>
      <c r="P20" s="416"/>
      <c r="Q20" s="149"/>
      <c r="R20" s="190"/>
      <c r="S20" s="190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>20.0</v>
      </c>
      <c r="AB20" s="205" t="str">
        <f t="shared" si="16"/>
        <v>30.0</v>
      </c>
      <c r="AC20" s="213">
        <f t="shared" si="17"/>
        <v>430</v>
      </c>
    </row>
    <row r="21" spans="1:29" ht="14" x14ac:dyDescent="0.2">
      <c r="A21" s="110"/>
      <c r="B21" s="150">
        <v>15</v>
      </c>
      <c r="C21" s="151"/>
      <c r="D21" s="152" t="str">
        <f t="shared" si="21"/>
        <v/>
      </c>
      <c r="E21" s="229" t="str">
        <f t="shared" si="22"/>
        <v/>
      </c>
      <c r="F21" s="153">
        <v>15</v>
      </c>
      <c r="G21" s="154"/>
      <c r="H21" s="151" t="str">
        <f t="shared" si="23"/>
        <v/>
      </c>
      <c r="I21" s="165" t="str">
        <f t="shared" si="24"/>
        <v/>
      </c>
      <c r="J21" s="153"/>
      <c r="K21" s="167" t="str">
        <f t="shared" si="25"/>
        <v/>
      </c>
      <c r="L21" s="154" t="str">
        <f t="shared" si="18"/>
        <v/>
      </c>
      <c r="M21" s="168" t="str">
        <f t="shared" si="19"/>
        <v/>
      </c>
      <c r="N21" s="169" t="str">
        <f t="shared" si="20"/>
        <v/>
      </c>
      <c r="O21" s="162">
        <f t="shared" si="8"/>
        <v>20</v>
      </c>
      <c r="P21" s="163"/>
      <c r="Q21" s="164"/>
      <c r="R21" s="190"/>
      <c r="S21" s="190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>20.0</v>
      </c>
      <c r="AB21" s="205" t="str">
        <f t="shared" si="16"/>
        <v>30.0</v>
      </c>
      <c r="AC21" s="213">
        <f t="shared" si="17"/>
        <v>460</v>
      </c>
    </row>
    <row r="22" spans="1:29" ht="14" x14ac:dyDescent="0.2">
      <c r="A22" s="110"/>
      <c r="B22" s="127">
        <v>16</v>
      </c>
      <c r="C22" s="230"/>
      <c r="D22" s="184" t="str">
        <f t="shared" si="21"/>
        <v/>
      </c>
      <c r="E22" s="366" t="str">
        <f t="shared" si="22"/>
        <v/>
      </c>
      <c r="F22" s="130">
        <v>16</v>
      </c>
      <c r="G22" s="175"/>
      <c r="H22" s="171" t="str">
        <f t="shared" si="23"/>
        <v/>
      </c>
      <c r="I22" s="172" t="str">
        <f t="shared" si="24"/>
        <v/>
      </c>
      <c r="J22" s="173"/>
      <c r="K22" s="174" t="str">
        <f t="shared" si="25"/>
        <v/>
      </c>
      <c r="L22" s="175" t="str">
        <f t="shared" si="18"/>
        <v/>
      </c>
      <c r="M22" s="176" t="str">
        <f t="shared" si="19"/>
        <v/>
      </c>
      <c r="N22" s="177" t="str">
        <f t="shared" si="20"/>
        <v/>
      </c>
      <c r="O22" s="136">
        <f t="shared" si="8"/>
        <v>20</v>
      </c>
      <c r="P22" s="417"/>
      <c r="Q22" s="180"/>
      <c r="R22" s="190"/>
      <c r="S22" s="190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>20.0</v>
      </c>
      <c r="AB22" s="205" t="str">
        <f t="shared" si="16"/>
        <v>30.0</v>
      </c>
      <c r="AC22" s="213">
        <f t="shared" si="17"/>
        <v>490</v>
      </c>
    </row>
    <row r="23" spans="1:29" ht="14" x14ac:dyDescent="0.2">
      <c r="A23" s="110"/>
      <c r="B23" s="138">
        <v>17</v>
      </c>
      <c r="C23" s="139"/>
      <c r="D23" s="140" t="str">
        <f t="shared" si="21"/>
        <v/>
      </c>
      <c r="E23" s="228" t="str">
        <f t="shared" si="22"/>
        <v/>
      </c>
      <c r="F23" s="141">
        <v>17</v>
      </c>
      <c r="G23" s="142"/>
      <c r="H23" s="139" t="str">
        <f t="shared" si="23"/>
        <v/>
      </c>
      <c r="I23" s="143" t="str">
        <f t="shared" si="24"/>
        <v/>
      </c>
      <c r="J23" s="141"/>
      <c r="K23" s="144" t="str">
        <f t="shared" si="25"/>
        <v/>
      </c>
      <c r="L23" s="142" t="str">
        <f t="shared" si="18"/>
        <v/>
      </c>
      <c r="M23" s="145" t="str">
        <f t="shared" si="19"/>
        <v/>
      </c>
      <c r="N23" s="146" t="str">
        <f t="shared" si="20"/>
        <v/>
      </c>
      <c r="O23" s="147">
        <f t="shared" si="8"/>
        <v>20</v>
      </c>
      <c r="P23" s="148"/>
      <c r="Q23" s="149"/>
      <c r="R23" s="190"/>
      <c r="S23" s="190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>20.0</v>
      </c>
      <c r="AB23" s="205" t="str">
        <f t="shared" si="16"/>
        <v>30.0</v>
      </c>
      <c r="AC23" s="213">
        <f t="shared" si="17"/>
        <v>520</v>
      </c>
    </row>
    <row r="24" spans="1:29" ht="14" x14ac:dyDescent="0.2">
      <c r="A24" s="110"/>
      <c r="B24" s="138">
        <v>18</v>
      </c>
      <c r="C24" s="139"/>
      <c r="D24" s="184" t="str">
        <f t="shared" si="21"/>
        <v/>
      </c>
      <c r="E24" s="228" t="str">
        <f t="shared" si="22"/>
        <v/>
      </c>
      <c r="F24" s="141">
        <v>18</v>
      </c>
      <c r="G24" s="142"/>
      <c r="H24" s="139" t="str">
        <f t="shared" si="23"/>
        <v/>
      </c>
      <c r="I24" s="143" t="str">
        <f t="shared" si="24"/>
        <v/>
      </c>
      <c r="J24" s="141"/>
      <c r="K24" s="144" t="str">
        <f t="shared" si="25"/>
        <v/>
      </c>
      <c r="L24" s="142" t="str">
        <f t="shared" si="18"/>
        <v/>
      </c>
      <c r="M24" s="145" t="str">
        <f t="shared" si="19"/>
        <v/>
      </c>
      <c r="N24" s="146" t="str">
        <f t="shared" si="20"/>
        <v/>
      </c>
      <c r="O24" s="147">
        <f t="shared" si="8"/>
        <v>20</v>
      </c>
      <c r="P24" s="418"/>
      <c r="Q24" s="149"/>
      <c r="R24" s="190"/>
      <c r="S24" s="190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>20.0</v>
      </c>
      <c r="AB24" s="205" t="str">
        <f t="shared" si="16"/>
        <v>30.0</v>
      </c>
      <c r="AC24" s="213">
        <f t="shared" si="17"/>
        <v>550</v>
      </c>
    </row>
    <row r="25" spans="1:29" ht="14" x14ac:dyDescent="0.2">
      <c r="A25" s="110"/>
      <c r="B25" s="138">
        <v>19</v>
      </c>
      <c r="C25" s="139"/>
      <c r="D25" s="140" t="str">
        <f t="shared" si="21"/>
        <v/>
      </c>
      <c r="E25" s="228" t="str">
        <f t="shared" si="22"/>
        <v/>
      </c>
      <c r="F25" s="141">
        <v>19</v>
      </c>
      <c r="G25" s="142"/>
      <c r="H25" s="139" t="str">
        <f t="shared" si="23"/>
        <v/>
      </c>
      <c r="I25" s="143" t="str">
        <f t="shared" si="24"/>
        <v/>
      </c>
      <c r="J25" s="141"/>
      <c r="K25" s="144" t="str">
        <f t="shared" si="25"/>
        <v/>
      </c>
      <c r="L25" s="142" t="str">
        <f t="shared" si="18"/>
        <v/>
      </c>
      <c r="M25" s="145" t="str">
        <f t="shared" si="19"/>
        <v/>
      </c>
      <c r="N25" s="146" t="str">
        <f t="shared" si="20"/>
        <v/>
      </c>
      <c r="O25" s="147">
        <f t="shared" si="8"/>
        <v>20</v>
      </c>
      <c r="P25" s="418"/>
      <c r="Q25" s="149"/>
      <c r="R25" s="190"/>
      <c r="S25" s="190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>20.0</v>
      </c>
      <c r="AB25" s="205" t="str">
        <f t="shared" si="16"/>
        <v>30.0</v>
      </c>
      <c r="AC25" s="213">
        <f t="shared" si="17"/>
        <v>580</v>
      </c>
    </row>
    <row r="26" spans="1:29" ht="14" x14ac:dyDescent="0.2">
      <c r="A26" s="110"/>
      <c r="B26" s="150">
        <v>20</v>
      </c>
      <c r="C26" s="151"/>
      <c r="D26" s="152" t="str">
        <f t="shared" si="21"/>
        <v/>
      </c>
      <c r="E26" s="229" t="str">
        <f t="shared" si="22"/>
        <v/>
      </c>
      <c r="F26" s="153">
        <v>20</v>
      </c>
      <c r="G26" s="154"/>
      <c r="H26" s="151" t="str">
        <f t="shared" si="23"/>
        <v/>
      </c>
      <c r="I26" s="165" t="str">
        <f t="shared" si="24"/>
        <v/>
      </c>
      <c r="J26" s="153"/>
      <c r="K26" s="167" t="str">
        <f t="shared" si="25"/>
        <v/>
      </c>
      <c r="L26" s="154" t="str">
        <f t="shared" si="18"/>
        <v/>
      </c>
      <c r="M26" s="168" t="str">
        <f t="shared" si="19"/>
        <v/>
      </c>
      <c r="N26" s="169" t="str">
        <f t="shared" si="20"/>
        <v/>
      </c>
      <c r="O26" s="162">
        <f t="shared" si="8"/>
        <v>20</v>
      </c>
      <c r="P26" s="419"/>
      <c r="Q26" s="164"/>
      <c r="R26" s="190"/>
      <c r="S26" s="190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>20.0</v>
      </c>
      <c r="AB26" s="205" t="str">
        <f t="shared" si="16"/>
        <v>30.0</v>
      </c>
      <c r="AC26" s="213">
        <f t="shared" si="17"/>
        <v>610</v>
      </c>
    </row>
    <row r="27" spans="1:29" ht="14" x14ac:dyDescent="0.2">
      <c r="A27" s="110"/>
      <c r="B27" s="179"/>
      <c r="C27" s="171"/>
      <c r="D27" s="184" t="str">
        <f t="shared" ref="D27:D31" si="26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 x14ac:dyDescent="0.2">
      <c r="A28" s="110"/>
      <c r="B28" s="138"/>
      <c r="C28" s="139"/>
      <c r="D28" s="140" t="str">
        <f t="shared" si="26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" x14ac:dyDescent="0.2">
      <c r="A29" s="110"/>
      <c r="B29" s="138"/>
      <c r="C29" s="139"/>
      <c r="D29" s="140" t="str">
        <f t="shared" si="26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 x14ac:dyDescent="0.2">
      <c r="A30" s="110"/>
      <c r="B30" s="138"/>
      <c r="C30" s="139"/>
      <c r="D30" s="140" t="str">
        <f t="shared" si="26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4.5" thickBot="1" x14ac:dyDescent="0.25">
      <c r="A31" s="110"/>
      <c r="B31" s="138"/>
      <c r="C31" s="139"/>
      <c r="D31" s="152" t="str">
        <f t="shared" si="26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3" t="str">
        <f t="shared" si="15"/>
        <v/>
      </c>
      <c r="AB31" s="224" t="str">
        <f t="shared" si="16"/>
        <v/>
      </c>
      <c r="AC31" s="225" t="str">
        <f t="shared" si="17"/>
        <v/>
      </c>
    </row>
    <row r="32" spans="1:29" ht="15" customHeight="1" x14ac:dyDescent="0.25">
      <c r="A32" s="110"/>
      <c r="B32" s="451" t="s">
        <v>246</v>
      </c>
      <c r="C32" s="452"/>
      <c r="D32" s="453"/>
      <c r="E32" s="187" t="s">
        <v>179</v>
      </c>
      <c r="F32" s="460"/>
      <c r="G32" s="461"/>
      <c r="H32" s="462" t="s">
        <v>264</v>
      </c>
      <c r="I32" s="463"/>
      <c r="J32" s="463"/>
      <c r="K32" s="463"/>
      <c r="L32" s="463"/>
      <c r="M32" s="463"/>
      <c r="N32" s="463"/>
      <c r="O32" s="463"/>
      <c r="P32" s="463"/>
      <c r="Q32" s="464"/>
      <c r="R32" s="355"/>
      <c r="S32" s="355"/>
      <c r="T32" s="193"/>
      <c r="U32" s="193"/>
      <c r="V32" s="193"/>
      <c r="Y32" s="193"/>
      <c r="Z32" s="193"/>
    </row>
    <row r="33" spans="1:26" ht="15" customHeight="1" x14ac:dyDescent="0.25">
      <c r="A33" s="110"/>
      <c r="B33" s="454"/>
      <c r="C33" s="455"/>
      <c r="D33" s="456"/>
      <c r="E33" s="188" t="s">
        <v>180</v>
      </c>
      <c r="F33" s="471"/>
      <c r="G33" s="472"/>
      <c r="H33" s="465"/>
      <c r="I33" s="466"/>
      <c r="J33" s="466"/>
      <c r="K33" s="466"/>
      <c r="L33" s="466"/>
      <c r="M33" s="466"/>
      <c r="N33" s="466"/>
      <c r="O33" s="466"/>
      <c r="P33" s="466"/>
      <c r="Q33" s="467"/>
      <c r="R33" s="355"/>
      <c r="S33" s="355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7"/>
      <c r="C34" s="458"/>
      <c r="D34" s="459"/>
      <c r="E34" s="188" t="s">
        <v>181</v>
      </c>
      <c r="F34" s="471"/>
      <c r="G34" s="472"/>
      <c r="H34" s="465"/>
      <c r="I34" s="466"/>
      <c r="J34" s="466"/>
      <c r="K34" s="466"/>
      <c r="L34" s="466"/>
      <c r="M34" s="466"/>
      <c r="N34" s="466"/>
      <c r="O34" s="466"/>
      <c r="P34" s="466"/>
      <c r="Q34" s="467"/>
      <c r="R34" s="355"/>
      <c r="S34" s="355"/>
      <c r="T34" s="193"/>
      <c r="U34" s="193"/>
      <c r="V34" s="193"/>
      <c r="Y34" s="193"/>
      <c r="Z34" s="193"/>
    </row>
    <row r="35" spans="1:26" ht="22.5" customHeight="1" x14ac:dyDescent="0.25">
      <c r="A35" s="110"/>
      <c r="B35" s="473" t="s">
        <v>244</v>
      </c>
      <c r="C35" s="474"/>
      <c r="D35" s="475"/>
      <c r="E35" s="445" t="s">
        <v>183</v>
      </c>
      <c r="F35" s="471" t="str">
        <f>参照ﾃﾞｰﾀ!AL4</f>
        <v>ふるたか</v>
      </c>
      <c r="G35" s="472"/>
      <c r="H35" s="465"/>
      <c r="I35" s="466"/>
      <c r="J35" s="466"/>
      <c r="K35" s="466"/>
      <c r="L35" s="466"/>
      <c r="M35" s="466"/>
      <c r="N35" s="466"/>
      <c r="O35" s="466"/>
      <c r="P35" s="466"/>
      <c r="Q35" s="467"/>
      <c r="R35" s="355"/>
      <c r="S35" s="355"/>
      <c r="T35" s="193"/>
      <c r="U35" s="193"/>
      <c r="V35" s="193"/>
      <c r="Y35" s="193"/>
      <c r="Z35" s="193"/>
    </row>
    <row r="36" spans="1:26" ht="15" customHeight="1" x14ac:dyDescent="0.25">
      <c r="A36" s="110"/>
      <c r="B36" s="476"/>
      <c r="C36" s="477"/>
      <c r="D36" s="478"/>
      <c r="E36" s="484"/>
      <c r="F36" s="471"/>
      <c r="G36" s="472"/>
      <c r="H36" s="465"/>
      <c r="I36" s="466"/>
      <c r="J36" s="466"/>
      <c r="K36" s="466"/>
      <c r="L36" s="466"/>
      <c r="M36" s="466"/>
      <c r="N36" s="466"/>
      <c r="O36" s="466"/>
      <c r="P36" s="466"/>
      <c r="Q36" s="467"/>
      <c r="R36" s="355"/>
      <c r="S36" s="355"/>
      <c r="T36" s="193"/>
      <c r="U36" s="193"/>
      <c r="V36" s="193"/>
      <c r="Y36" s="193"/>
      <c r="Z36" s="193"/>
    </row>
    <row r="37" spans="1:26" ht="15" customHeight="1" x14ac:dyDescent="0.25">
      <c r="A37" s="110"/>
      <c r="B37" s="476"/>
      <c r="C37" s="477"/>
      <c r="D37" s="478"/>
      <c r="E37" s="187" t="s">
        <v>182</v>
      </c>
      <c r="F37" s="485">
        <v>43881</v>
      </c>
      <c r="G37" s="461"/>
      <c r="H37" s="465"/>
      <c r="I37" s="466"/>
      <c r="J37" s="466"/>
      <c r="K37" s="466"/>
      <c r="L37" s="466"/>
      <c r="M37" s="466"/>
      <c r="N37" s="466"/>
      <c r="O37" s="466"/>
      <c r="P37" s="466"/>
      <c r="Q37" s="467"/>
      <c r="R37" s="355"/>
      <c r="S37" s="355"/>
      <c r="T37" s="193"/>
      <c r="U37" s="193"/>
      <c r="V37" s="193"/>
      <c r="Y37" s="193"/>
      <c r="Z37" s="193"/>
    </row>
    <row r="38" spans="1:26" ht="15" customHeight="1" x14ac:dyDescent="0.25">
      <c r="A38" s="110"/>
      <c r="B38" s="476"/>
      <c r="C38" s="477"/>
      <c r="D38" s="478"/>
      <c r="E38" s="188" t="s">
        <v>195</v>
      </c>
      <c r="F38" s="471" t="s">
        <v>250</v>
      </c>
      <c r="G38" s="472"/>
      <c r="H38" s="465"/>
      <c r="I38" s="466"/>
      <c r="J38" s="466"/>
      <c r="K38" s="466"/>
      <c r="L38" s="466"/>
      <c r="M38" s="466"/>
      <c r="N38" s="466"/>
      <c r="O38" s="466"/>
      <c r="P38" s="466"/>
      <c r="Q38" s="467"/>
      <c r="R38" s="355"/>
      <c r="S38" s="355"/>
      <c r="T38" s="193"/>
      <c r="U38" s="193"/>
      <c r="V38" s="193"/>
      <c r="Y38" s="193"/>
      <c r="Z38" s="193"/>
    </row>
    <row r="39" spans="1:26" ht="15" customHeight="1" x14ac:dyDescent="0.25">
      <c r="A39" s="110"/>
      <c r="B39" s="476"/>
      <c r="C39" s="477"/>
      <c r="D39" s="478"/>
      <c r="E39" s="445" t="s">
        <v>183</v>
      </c>
      <c r="F39" s="471" t="str">
        <f>参照ﾃﾞｰﾀ!AL5</f>
        <v>アイデアル</v>
      </c>
      <c r="G39" s="472"/>
      <c r="H39" s="465"/>
      <c r="I39" s="466"/>
      <c r="J39" s="466"/>
      <c r="K39" s="466"/>
      <c r="L39" s="466"/>
      <c r="M39" s="466"/>
      <c r="N39" s="466"/>
      <c r="O39" s="466"/>
      <c r="P39" s="466"/>
      <c r="Q39" s="467"/>
      <c r="R39" s="355"/>
      <c r="S39" s="355"/>
      <c r="T39" s="193"/>
      <c r="U39" s="193"/>
      <c r="V39" s="193"/>
      <c r="Y39" s="193"/>
      <c r="Z39" s="193"/>
    </row>
    <row r="40" spans="1:26" ht="15" customHeight="1" x14ac:dyDescent="0.25">
      <c r="A40" s="110"/>
      <c r="B40" s="476"/>
      <c r="C40" s="477"/>
      <c r="D40" s="478"/>
      <c r="E40" s="445"/>
      <c r="F40" s="471"/>
      <c r="G40" s="472"/>
      <c r="H40" s="465"/>
      <c r="I40" s="466"/>
      <c r="J40" s="466"/>
      <c r="K40" s="466"/>
      <c r="L40" s="466"/>
      <c r="M40" s="466"/>
      <c r="N40" s="466"/>
      <c r="O40" s="466"/>
      <c r="P40" s="466"/>
      <c r="Q40" s="467"/>
      <c r="R40" s="355"/>
      <c r="S40" s="355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79"/>
      <c r="C41" s="480"/>
      <c r="D41" s="481"/>
      <c r="E41" s="189"/>
      <c r="F41" s="482"/>
      <c r="G41" s="483"/>
      <c r="H41" s="468"/>
      <c r="I41" s="469"/>
      <c r="J41" s="469"/>
      <c r="K41" s="469"/>
      <c r="L41" s="469"/>
      <c r="M41" s="469"/>
      <c r="N41" s="469"/>
      <c r="O41" s="469"/>
      <c r="P41" s="469"/>
      <c r="Q41" s="470"/>
      <c r="R41" s="355"/>
      <c r="S41" s="355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algorithmName="SHA-512" hashValue="w+Hm2dKKRlVDGfKcRvrAtIAr4wW85IjUEn9e4bJ7ffC0BP4LnxDjlRvs0OGOLExXnLpHQ+r+EQWIop5cB7II9g==" saltValue="6CN9s03vjgmWeqAm1SMNXw==" spinCount="100000" sheet="1" objects="1" scenarios="1"/>
  <sortState xmlns:xlrd2="http://schemas.microsoft.com/office/spreadsheetml/2017/richdata2" ref="C7:K19">
    <sortCondition ref="K7:K18"/>
  </sortState>
  <mergeCells count="19">
    <mergeCell ref="F37:G37"/>
    <mergeCell ref="F38:G38"/>
    <mergeCell ref="F39:G39"/>
    <mergeCell ref="E39:E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0:G40"/>
    <mergeCell ref="F41:G41"/>
    <mergeCell ref="E35:E36"/>
    <mergeCell ref="F35:G35"/>
    <mergeCell ref="F36:G36"/>
  </mergeCells>
  <phoneticPr fontId="39"/>
  <dataValidations count="8">
    <dataValidation type="list" allowBlank="1" showInputMessage="1" showErrorMessage="1" sqref="P2 F37:G37" xr:uid="{00000000-0002-0000-0000-000000000000}">
      <formula1>開催日</formula1>
    </dataValidation>
    <dataValidation type="list" allowBlank="1" showInputMessage="1" showErrorMessage="1" sqref="Q2:S2" xr:uid="{00000000-0002-0000-0000-000001000000}">
      <formula1>時刻</formula1>
    </dataValidation>
    <dataValidation type="list" allowBlank="1" showInputMessage="1" showErrorMessage="1" sqref="J3:K3" xr:uid="{00000000-0002-0000-0000-000002000000}">
      <formula1>暫定</formula1>
    </dataValidation>
    <dataValidation type="list" allowBlank="1" showInputMessage="1" showErrorMessage="1" sqref="G2" xr:uid="{00000000-0002-0000-0000-000003000000}">
      <formula1>月</formula1>
    </dataValidation>
    <dataValidation type="list" allowBlank="1" showInputMessage="1" showErrorMessage="1" sqref="N2 F38:G38" xr:uid="{00000000-0002-0000-0000-000004000000}">
      <formula1>コース</formula1>
    </dataValidation>
    <dataValidation type="list" showInputMessage="1" showErrorMessage="1" sqref="E3" xr:uid="{00000000-0002-0000-0000-000005000000}">
      <formula1>レース名</formula1>
    </dataValidation>
    <dataValidation type="list" allowBlank="1" showInputMessage="1" showErrorMessage="1" sqref="I6" xr:uid="{00000000-0002-0000-0000-000006000000}">
      <formula1>ＴＡ</formula1>
    </dataValidation>
    <dataValidation type="list" allowBlank="1" showInputMessage="1" showErrorMessage="1" sqref="D3" xr:uid="{00000000-0002-0000-00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="85" zoomScaleNormal="85" workbookViewId="0">
      <selection activeCell="B1" sqref="B1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9" width="1.63281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46" t="str">
        <f>参照ﾃﾞｰﾀ!P4</f>
        <v>2022年</v>
      </c>
      <c r="E2" s="446"/>
      <c r="F2" s="446"/>
      <c r="G2" s="103" t="s">
        <v>184</v>
      </c>
      <c r="H2" s="104"/>
      <c r="I2" s="105"/>
      <c r="J2" s="101"/>
      <c r="K2" s="106"/>
      <c r="L2" s="101"/>
      <c r="M2" s="107" t="s">
        <v>51</v>
      </c>
      <c r="N2" s="108" t="s">
        <v>250</v>
      </c>
      <c r="O2" s="109" t="s">
        <v>53</v>
      </c>
      <c r="P2" s="242">
        <v>43881</v>
      </c>
      <c r="Q2" s="243" t="s">
        <v>71</v>
      </c>
      <c r="R2" s="352"/>
      <c r="S2" s="352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111" t="s">
        <v>295</v>
      </c>
      <c r="E3" s="447" t="s">
        <v>63</v>
      </c>
      <c r="F3" s="447"/>
      <c r="G3" s="447"/>
      <c r="H3" s="447"/>
      <c r="I3" s="447"/>
      <c r="J3" s="448" t="s">
        <v>83</v>
      </c>
      <c r="K3" s="448"/>
      <c r="L3" s="101"/>
      <c r="M3" s="112" t="s">
        <v>74</v>
      </c>
      <c r="N3" s="113">
        <f>IF(ISBLANK(N2),"",VLOOKUP(N2,コース・距離,2,FALSE))</f>
        <v>10</v>
      </c>
      <c r="O3" s="114" t="s">
        <v>0</v>
      </c>
      <c r="P3" s="115"/>
      <c r="Q3" s="116" t="s">
        <v>1</v>
      </c>
      <c r="R3" s="353"/>
      <c r="S3" s="353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245</v>
      </c>
      <c r="M5" s="119" t="s">
        <v>242</v>
      </c>
      <c r="N5" s="118" t="s">
        <v>70</v>
      </c>
      <c r="O5" s="118" t="s">
        <v>13</v>
      </c>
      <c r="P5" s="449" t="s">
        <v>69</v>
      </c>
      <c r="Q5" s="450"/>
      <c r="R5" s="354"/>
      <c r="S5" s="354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190"/>
      <c r="S6" s="190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:D26" si="0">IF(ISBLANK(C7),"",VLOOKUP(C7,各艇データ,2,FALSE))</f>
        <v/>
      </c>
      <c r="E7" s="227" t="str">
        <f t="shared" ref="E7:E26" si="1">IF($I$6="Ⅰ",T7,IF($I$6="Ⅱ",U7,IF($I$6="Ⅲ",V7,"")))</f>
        <v/>
      </c>
      <c r="F7" s="130">
        <v>1</v>
      </c>
      <c r="G7" s="131"/>
      <c r="H7" s="128" t="str">
        <f t="shared" ref="H7" si="2">IFERROR(IF(G7-$Q$2&lt;=0,"",(G7-$Q$2)*86400),"")</f>
        <v/>
      </c>
      <c r="I7" s="132" t="str">
        <f t="shared" ref="I7:I26" si="3">IF($I$6="Ⅰ",W7,IF($I$6="Ⅱ",X7,IF($I$6="Ⅲ",Y7,"")))</f>
        <v/>
      </c>
      <c r="J7" s="130"/>
      <c r="K7" s="133" t="str">
        <f t="shared" ref="K7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 t="shared" ref="O7" si="8">ROUND(IF($O$6="MAX=20",AA7,IF($O$6="MAX=30",AB7,IF($O$6="MAX=40",AC7,""))),1)</f>
        <v>20</v>
      </c>
      <c r="P7" s="356"/>
      <c r="Q7" s="137"/>
      <c r="R7" s="190"/>
      <c r="S7" s="190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 t="shared" ref="AA7:AA31" si="15">IF(ISBLANK(B7),"",IFERROR(20*($P$3+1-$B7)/$P$3,"20.0"))</f>
        <v>20.0</v>
      </c>
      <c r="AB7" s="205" t="str">
        <f t="shared" ref="AB7:AB31" si="16">IF(ISBLANK(B7),"",IFERROR(30*($P$3+1-$B7)/$P$3,"30.0"))</f>
        <v>30.0</v>
      </c>
      <c r="AC7" s="213">
        <f t="shared" ref="AC7:AC31" si="17"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si="0"/>
        <v/>
      </c>
      <c r="E8" s="228" t="str">
        <f t="shared" si="1"/>
        <v/>
      </c>
      <c r="F8" s="141">
        <v>2</v>
      </c>
      <c r="G8" s="142"/>
      <c r="H8" s="139" t="str">
        <f t="shared" ref="H8:H26" si="18">IFERROR(IF(G8-$Q$2&lt;=0,"",(G8-$Q$2)*86400),"")</f>
        <v/>
      </c>
      <c r="I8" s="143" t="str">
        <f t="shared" si="3"/>
        <v/>
      </c>
      <c r="J8" s="141"/>
      <c r="K8" s="144" t="str">
        <f t="shared" ref="K8:K26" si="19">IFERROR(H8*(1+0.01*J8)-I8*$N$3,"")</f>
        <v/>
      </c>
      <c r="L8" s="142" t="str">
        <f t="shared" ref="L8:L26" si="20">IFERROR((K8-$K$7)/86400,"")</f>
        <v/>
      </c>
      <c r="M8" s="145" t="str">
        <f t="shared" ref="M8:M26" si="21">IFERROR((K8-$K$7)/$N$3,"")</f>
        <v/>
      </c>
      <c r="N8" s="146" t="str">
        <f t="shared" ref="N8:N26" si="22">IFERROR($N$3/(H8/3600),"")</f>
        <v/>
      </c>
      <c r="O8" s="147">
        <f t="shared" ref="O8:O26" si="23">ROUND(IF($O$6="MAX=20",AA8,IF($O$6="MAX=30",AB8,IF($O$6="MAX=40",AC8,""))),1)</f>
        <v>20</v>
      </c>
      <c r="P8" s="148"/>
      <c r="Q8" s="149"/>
      <c r="R8" s="190"/>
      <c r="S8" s="190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si="15"/>
        <v>20.0</v>
      </c>
      <c r="AB8" s="205" t="str">
        <f t="shared" si="16"/>
        <v>30.0</v>
      </c>
      <c r="AC8" s="213">
        <f t="shared" si="17"/>
        <v>70</v>
      </c>
    </row>
    <row r="9" spans="1:29" ht="14" x14ac:dyDescent="0.2">
      <c r="A9" s="110"/>
      <c r="B9" s="138">
        <v>3</v>
      </c>
      <c r="C9" s="139"/>
      <c r="D9" s="140" t="str">
        <f t="shared" si="0"/>
        <v/>
      </c>
      <c r="E9" s="228" t="str">
        <f t="shared" si="1"/>
        <v/>
      </c>
      <c r="F9" s="141">
        <v>3</v>
      </c>
      <c r="G9" s="142"/>
      <c r="H9" s="139" t="str">
        <f t="shared" si="18"/>
        <v/>
      </c>
      <c r="I9" s="143" t="str">
        <f t="shared" si="3"/>
        <v/>
      </c>
      <c r="J9" s="141"/>
      <c r="K9" s="144" t="str">
        <f t="shared" si="19"/>
        <v/>
      </c>
      <c r="L9" s="142" t="str">
        <f t="shared" si="20"/>
        <v/>
      </c>
      <c r="M9" s="145" t="str">
        <f t="shared" si="21"/>
        <v/>
      </c>
      <c r="N9" s="146" t="str">
        <f t="shared" si="22"/>
        <v/>
      </c>
      <c r="O9" s="147">
        <f t="shared" si="23"/>
        <v>20</v>
      </c>
      <c r="P9" s="148"/>
      <c r="Q9" s="149"/>
      <c r="R9" s="190"/>
      <c r="S9" s="190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" x14ac:dyDescent="0.2">
      <c r="A10" s="110"/>
      <c r="B10" s="138">
        <v>4</v>
      </c>
      <c r="C10" s="139"/>
      <c r="D10" s="140" t="str">
        <f t="shared" si="0"/>
        <v/>
      </c>
      <c r="E10" s="228" t="str">
        <f t="shared" si="1"/>
        <v/>
      </c>
      <c r="F10" s="141">
        <v>4</v>
      </c>
      <c r="G10" s="142"/>
      <c r="H10" s="139" t="str">
        <f t="shared" si="18"/>
        <v/>
      </c>
      <c r="I10" s="143" t="str">
        <f t="shared" si="3"/>
        <v/>
      </c>
      <c r="J10" s="141"/>
      <c r="K10" s="144" t="str">
        <f t="shared" si="19"/>
        <v/>
      </c>
      <c r="L10" s="142" t="str">
        <f t="shared" si="20"/>
        <v/>
      </c>
      <c r="M10" s="145" t="str">
        <f t="shared" si="21"/>
        <v/>
      </c>
      <c r="N10" s="146" t="str">
        <f t="shared" si="22"/>
        <v/>
      </c>
      <c r="O10" s="147">
        <f t="shared" si="23"/>
        <v>20</v>
      </c>
      <c r="P10" s="148"/>
      <c r="Q10" s="149"/>
      <c r="R10" s="190"/>
      <c r="S10" s="190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" x14ac:dyDescent="0.2">
      <c r="A11" s="110"/>
      <c r="B11" s="150">
        <v>5</v>
      </c>
      <c r="C11" s="151"/>
      <c r="D11" s="152" t="str">
        <f t="shared" si="0"/>
        <v/>
      </c>
      <c r="E11" s="229" t="str">
        <f t="shared" si="1"/>
        <v/>
      </c>
      <c r="F11" s="153">
        <v>5</v>
      </c>
      <c r="G11" s="154"/>
      <c r="H11" s="155" t="str">
        <f t="shared" si="18"/>
        <v/>
      </c>
      <c r="I11" s="156" t="str">
        <f t="shared" si="3"/>
        <v/>
      </c>
      <c r="J11" s="157"/>
      <c r="K11" s="158" t="str">
        <f t="shared" si="19"/>
        <v/>
      </c>
      <c r="L11" s="159" t="str">
        <f t="shared" si="20"/>
        <v/>
      </c>
      <c r="M11" s="160" t="str">
        <f t="shared" si="21"/>
        <v/>
      </c>
      <c r="N11" s="161" t="str">
        <f t="shared" si="22"/>
        <v/>
      </c>
      <c r="O11" s="162">
        <f t="shared" si="23"/>
        <v>20</v>
      </c>
      <c r="P11" s="163"/>
      <c r="Q11" s="164"/>
      <c r="R11" s="190"/>
      <c r="S11" s="190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" x14ac:dyDescent="0.2">
      <c r="A12" s="110"/>
      <c r="B12" s="127">
        <v>6</v>
      </c>
      <c r="C12" s="128"/>
      <c r="D12" s="129" t="str">
        <f t="shared" si="0"/>
        <v/>
      </c>
      <c r="E12" s="227" t="str">
        <f t="shared" si="1"/>
        <v/>
      </c>
      <c r="F12" s="130">
        <v>6</v>
      </c>
      <c r="G12" s="131"/>
      <c r="H12" s="128" t="str">
        <f t="shared" si="18"/>
        <v/>
      </c>
      <c r="I12" s="132" t="str">
        <f t="shared" si="3"/>
        <v/>
      </c>
      <c r="J12" s="130"/>
      <c r="K12" s="133" t="str">
        <f t="shared" si="19"/>
        <v/>
      </c>
      <c r="L12" s="131" t="str">
        <f t="shared" si="20"/>
        <v/>
      </c>
      <c r="M12" s="134" t="str">
        <f t="shared" si="21"/>
        <v/>
      </c>
      <c r="N12" s="135" t="str">
        <f t="shared" si="22"/>
        <v/>
      </c>
      <c r="O12" s="136">
        <f t="shared" si="23"/>
        <v>20</v>
      </c>
      <c r="P12" s="361"/>
      <c r="Q12" s="137"/>
      <c r="R12" s="190"/>
      <c r="S12" s="190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" x14ac:dyDescent="0.2">
      <c r="A13" s="110"/>
      <c r="B13" s="138">
        <v>7</v>
      </c>
      <c r="C13" s="139"/>
      <c r="D13" s="140" t="str">
        <f t="shared" si="0"/>
        <v/>
      </c>
      <c r="E13" s="228" t="str">
        <f t="shared" si="1"/>
        <v/>
      </c>
      <c r="F13" s="141">
        <v>7</v>
      </c>
      <c r="G13" s="142"/>
      <c r="H13" s="139" t="str">
        <f t="shared" si="18"/>
        <v/>
      </c>
      <c r="I13" s="143" t="str">
        <f t="shared" si="3"/>
        <v/>
      </c>
      <c r="J13" s="141"/>
      <c r="K13" s="144" t="str">
        <f t="shared" si="19"/>
        <v/>
      </c>
      <c r="L13" s="142" t="str">
        <f t="shared" si="20"/>
        <v/>
      </c>
      <c r="M13" s="145" t="str">
        <f t="shared" si="21"/>
        <v/>
      </c>
      <c r="N13" s="146" t="str">
        <f t="shared" si="22"/>
        <v/>
      </c>
      <c r="O13" s="147">
        <f t="shared" si="23"/>
        <v>20</v>
      </c>
      <c r="P13" s="148"/>
      <c r="Q13" s="149"/>
      <c r="R13" s="190"/>
      <c r="S13" s="190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" x14ac:dyDescent="0.2">
      <c r="A14" s="110"/>
      <c r="B14" s="138">
        <v>8</v>
      </c>
      <c r="C14" s="139"/>
      <c r="D14" s="140" t="str">
        <f t="shared" si="0"/>
        <v/>
      </c>
      <c r="E14" s="228" t="str">
        <f t="shared" si="1"/>
        <v/>
      </c>
      <c r="F14" s="141">
        <v>8</v>
      </c>
      <c r="G14" s="142"/>
      <c r="H14" s="139" t="str">
        <f t="shared" si="18"/>
        <v/>
      </c>
      <c r="I14" s="143" t="str">
        <f t="shared" si="3"/>
        <v/>
      </c>
      <c r="J14" s="141"/>
      <c r="K14" s="144" t="str">
        <f t="shared" si="19"/>
        <v/>
      </c>
      <c r="L14" s="142" t="str">
        <f t="shared" si="20"/>
        <v/>
      </c>
      <c r="M14" s="145" t="str">
        <f t="shared" si="21"/>
        <v/>
      </c>
      <c r="N14" s="146" t="str">
        <f t="shared" si="22"/>
        <v/>
      </c>
      <c r="O14" s="147">
        <f t="shared" si="23"/>
        <v>20</v>
      </c>
      <c r="P14" s="148"/>
      <c r="Q14" s="149"/>
      <c r="R14" s="190"/>
      <c r="S14" s="190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" x14ac:dyDescent="0.2">
      <c r="A15" s="110"/>
      <c r="B15" s="138">
        <v>9</v>
      </c>
      <c r="C15" s="139"/>
      <c r="D15" s="140" t="str">
        <f t="shared" si="0"/>
        <v/>
      </c>
      <c r="E15" s="228" t="str">
        <f t="shared" si="1"/>
        <v/>
      </c>
      <c r="F15" s="141">
        <v>9</v>
      </c>
      <c r="G15" s="142"/>
      <c r="H15" s="139" t="str">
        <f t="shared" si="18"/>
        <v/>
      </c>
      <c r="I15" s="143" t="str">
        <f t="shared" si="3"/>
        <v/>
      </c>
      <c r="J15" s="141"/>
      <c r="K15" s="144" t="str">
        <f t="shared" si="19"/>
        <v/>
      </c>
      <c r="L15" s="142" t="str">
        <f t="shared" si="20"/>
        <v/>
      </c>
      <c r="M15" s="145" t="str">
        <f t="shared" si="21"/>
        <v/>
      </c>
      <c r="N15" s="146" t="str">
        <f t="shared" si="22"/>
        <v/>
      </c>
      <c r="O15" s="147">
        <f t="shared" si="23"/>
        <v>20</v>
      </c>
      <c r="P15" s="148"/>
      <c r="Q15" s="149"/>
      <c r="R15" s="190"/>
      <c r="S15" s="190"/>
      <c r="T15" s="206" t="str">
        <f t="shared" si="9"/>
        <v/>
      </c>
      <c r="U15" s="207" t="str">
        <f t="shared" si="10"/>
        <v/>
      </c>
      <c r="V15" s="208" t="str">
        <f t="shared" si="11"/>
        <v/>
      </c>
      <c r="W15" s="209" t="str">
        <f t="shared" si="12"/>
        <v/>
      </c>
      <c r="X15" s="210" t="str">
        <f t="shared" si="13"/>
        <v/>
      </c>
      <c r="Y15" s="211" t="str">
        <f t="shared" si="14"/>
        <v/>
      </c>
      <c r="Z15" s="198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" x14ac:dyDescent="0.2">
      <c r="A16" s="110"/>
      <c r="B16" s="150">
        <v>10</v>
      </c>
      <c r="C16" s="151"/>
      <c r="D16" s="152" t="str">
        <f t="shared" si="0"/>
        <v/>
      </c>
      <c r="E16" s="229" t="str">
        <f t="shared" si="1"/>
        <v/>
      </c>
      <c r="F16" s="153">
        <v>10</v>
      </c>
      <c r="G16" s="154"/>
      <c r="H16" s="151" t="str">
        <f t="shared" si="18"/>
        <v/>
      </c>
      <c r="I16" s="165" t="str">
        <f t="shared" si="3"/>
        <v/>
      </c>
      <c r="J16" s="153"/>
      <c r="K16" s="167" t="str">
        <f t="shared" si="19"/>
        <v/>
      </c>
      <c r="L16" s="154" t="str">
        <f t="shared" si="20"/>
        <v/>
      </c>
      <c r="M16" s="168" t="str">
        <f t="shared" si="21"/>
        <v/>
      </c>
      <c r="N16" s="169" t="str">
        <f t="shared" si="22"/>
        <v/>
      </c>
      <c r="O16" s="162">
        <f t="shared" si="23"/>
        <v>20</v>
      </c>
      <c r="P16" s="163"/>
      <c r="Q16" s="164"/>
      <c r="R16" s="190"/>
      <c r="S16" s="190"/>
      <c r="T16" s="206" t="str">
        <f t="shared" si="9"/>
        <v/>
      </c>
      <c r="U16" s="207" t="str">
        <f t="shared" si="10"/>
        <v/>
      </c>
      <c r="V16" s="208" t="str">
        <f t="shared" si="11"/>
        <v/>
      </c>
      <c r="W16" s="209" t="str">
        <f t="shared" si="12"/>
        <v/>
      </c>
      <c r="X16" s="210" t="str">
        <f t="shared" si="13"/>
        <v/>
      </c>
      <c r="Y16" s="211" t="str">
        <f t="shared" si="14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" x14ac:dyDescent="0.2">
      <c r="A17" s="110"/>
      <c r="B17" s="127">
        <v>11</v>
      </c>
      <c r="C17" s="128"/>
      <c r="D17" s="129" t="str">
        <f t="shared" si="0"/>
        <v/>
      </c>
      <c r="E17" s="227" t="str">
        <f t="shared" si="1"/>
        <v/>
      </c>
      <c r="F17" s="130">
        <v>11</v>
      </c>
      <c r="G17" s="131"/>
      <c r="H17" s="128" t="str">
        <f t="shared" si="18"/>
        <v/>
      </c>
      <c r="I17" s="172" t="str">
        <f t="shared" si="3"/>
        <v/>
      </c>
      <c r="J17" s="130"/>
      <c r="K17" s="133" t="str">
        <f t="shared" si="19"/>
        <v/>
      </c>
      <c r="L17" s="131" t="str">
        <f t="shared" si="20"/>
        <v/>
      </c>
      <c r="M17" s="134" t="str">
        <f t="shared" si="21"/>
        <v/>
      </c>
      <c r="N17" s="135" t="str">
        <f t="shared" si="22"/>
        <v/>
      </c>
      <c r="O17" s="136">
        <f t="shared" si="23"/>
        <v>20</v>
      </c>
      <c r="P17" s="416"/>
      <c r="Q17" s="137"/>
      <c r="R17" s="190"/>
      <c r="S17" s="190"/>
      <c r="T17" s="206" t="str">
        <f t="shared" si="9"/>
        <v/>
      </c>
      <c r="U17" s="207" t="str">
        <f t="shared" si="10"/>
        <v/>
      </c>
      <c r="V17" s="208" t="str">
        <f t="shared" si="11"/>
        <v/>
      </c>
      <c r="W17" s="209" t="str">
        <f t="shared" si="12"/>
        <v/>
      </c>
      <c r="X17" s="210" t="str">
        <f t="shared" si="13"/>
        <v/>
      </c>
      <c r="Y17" s="211" t="str">
        <f t="shared" si="14"/>
        <v/>
      </c>
      <c r="Z17" s="198"/>
      <c r="AA17" s="212" t="str">
        <f t="shared" si="15"/>
        <v>20.0</v>
      </c>
      <c r="AB17" s="205" t="str">
        <f t="shared" si="16"/>
        <v>30.0</v>
      </c>
      <c r="AC17" s="213">
        <f t="shared" si="17"/>
        <v>340</v>
      </c>
    </row>
    <row r="18" spans="1:29" ht="14" x14ac:dyDescent="0.2">
      <c r="A18" s="110"/>
      <c r="B18" s="138">
        <v>12</v>
      </c>
      <c r="C18" s="139"/>
      <c r="D18" s="140" t="str">
        <f t="shared" si="0"/>
        <v/>
      </c>
      <c r="E18" s="228" t="str">
        <f t="shared" si="1"/>
        <v/>
      </c>
      <c r="F18" s="141">
        <v>12</v>
      </c>
      <c r="G18" s="142"/>
      <c r="H18" s="139" t="str">
        <f t="shared" si="18"/>
        <v/>
      </c>
      <c r="I18" s="143" t="str">
        <f t="shared" si="3"/>
        <v/>
      </c>
      <c r="J18" s="141"/>
      <c r="K18" s="144" t="str">
        <f t="shared" si="19"/>
        <v/>
      </c>
      <c r="L18" s="142" t="str">
        <f t="shared" si="20"/>
        <v/>
      </c>
      <c r="M18" s="145" t="str">
        <f t="shared" si="21"/>
        <v/>
      </c>
      <c r="N18" s="146" t="str">
        <f t="shared" si="22"/>
        <v/>
      </c>
      <c r="O18" s="147">
        <f t="shared" si="23"/>
        <v>20</v>
      </c>
      <c r="P18" s="148"/>
      <c r="Q18" s="149"/>
      <c r="R18" s="190"/>
      <c r="S18" s="190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>20.0</v>
      </c>
      <c r="AB18" s="205" t="str">
        <f t="shared" si="16"/>
        <v>30.0</v>
      </c>
      <c r="AC18" s="213">
        <f t="shared" si="17"/>
        <v>370</v>
      </c>
    </row>
    <row r="19" spans="1:29" ht="14" x14ac:dyDescent="0.2">
      <c r="A19" s="110"/>
      <c r="B19" s="138">
        <v>13</v>
      </c>
      <c r="C19" s="139"/>
      <c r="D19" s="140" t="str">
        <f t="shared" si="0"/>
        <v/>
      </c>
      <c r="E19" s="228" t="str">
        <f t="shared" si="1"/>
        <v/>
      </c>
      <c r="F19" s="141">
        <v>13</v>
      </c>
      <c r="G19" s="142"/>
      <c r="H19" s="139" t="str">
        <f t="shared" si="18"/>
        <v/>
      </c>
      <c r="I19" s="143" t="str">
        <f t="shared" si="3"/>
        <v/>
      </c>
      <c r="J19" s="141"/>
      <c r="K19" s="144" t="str">
        <f t="shared" si="19"/>
        <v/>
      </c>
      <c r="L19" s="142" t="str">
        <f t="shared" si="20"/>
        <v/>
      </c>
      <c r="M19" s="145" t="str">
        <f t="shared" si="21"/>
        <v/>
      </c>
      <c r="N19" s="146" t="str">
        <f t="shared" si="22"/>
        <v/>
      </c>
      <c r="O19" s="147">
        <f t="shared" si="23"/>
        <v>20</v>
      </c>
      <c r="P19" s="148"/>
      <c r="Q19" s="149"/>
      <c r="R19" s="190"/>
      <c r="S19" s="190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>20.0</v>
      </c>
      <c r="AB19" s="205" t="str">
        <f t="shared" si="16"/>
        <v>30.0</v>
      </c>
      <c r="AC19" s="213">
        <f t="shared" si="17"/>
        <v>400</v>
      </c>
    </row>
    <row r="20" spans="1:29" ht="14" x14ac:dyDescent="0.2">
      <c r="A20" s="110"/>
      <c r="B20" s="138">
        <v>14</v>
      </c>
      <c r="C20" s="139"/>
      <c r="D20" s="140" t="str">
        <f t="shared" si="0"/>
        <v/>
      </c>
      <c r="E20" s="228" t="str">
        <f t="shared" si="1"/>
        <v/>
      </c>
      <c r="F20" s="141">
        <v>14</v>
      </c>
      <c r="G20" s="142"/>
      <c r="H20" s="139" t="str">
        <f t="shared" si="18"/>
        <v/>
      </c>
      <c r="I20" s="143" t="str">
        <f t="shared" si="3"/>
        <v/>
      </c>
      <c r="J20" s="141"/>
      <c r="K20" s="144" t="str">
        <f t="shared" si="19"/>
        <v/>
      </c>
      <c r="L20" s="142" t="str">
        <f t="shared" si="20"/>
        <v/>
      </c>
      <c r="M20" s="145" t="str">
        <f t="shared" si="21"/>
        <v/>
      </c>
      <c r="N20" s="146" t="str">
        <f t="shared" si="22"/>
        <v/>
      </c>
      <c r="O20" s="147">
        <f t="shared" si="23"/>
        <v>20</v>
      </c>
      <c r="P20" s="416"/>
      <c r="Q20" s="149"/>
      <c r="R20" s="190"/>
      <c r="S20" s="190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>20.0</v>
      </c>
      <c r="AB20" s="205" t="str">
        <f t="shared" si="16"/>
        <v>30.0</v>
      </c>
      <c r="AC20" s="213">
        <f t="shared" si="17"/>
        <v>430</v>
      </c>
    </row>
    <row r="21" spans="1:29" ht="14" x14ac:dyDescent="0.2">
      <c r="A21" s="110"/>
      <c r="B21" s="150">
        <v>15</v>
      </c>
      <c r="C21" s="151"/>
      <c r="D21" s="152" t="str">
        <f t="shared" si="0"/>
        <v/>
      </c>
      <c r="E21" s="229" t="str">
        <f t="shared" si="1"/>
        <v/>
      </c>
      <c r="F21" s="153">
        <v>15</v>
      </c>
      <c r="G21" s="154"/>
      <c r="H21" s="151" t="str">
        <f t="shared" si="18"/>
        <v/>
      </c>
      <c r="I21" s="165" t="str">
        <f t="shared" si="3"/>
        <v/>
      </c>
      <c r="J21" s="153"/>
      <c r="K21" s="167" t="str">
        <f t="shared" si="19"/>
        <v/>
      </c>
      <c r="L21" s="154" t="str">
        <f t="shared" si="20"/>
        <v/>
      </c>
      <c r="M21" s="168" t="str">
        <f t="shared" si="21"/>
        <v/>
      </c>
      <c r="N21" s="169" t="str">
        <f t="shared" si="22"/>
        <v/>
      </c>
      <c r="O21" s="162">
        <f t="shared" si="23"/>
        <v>20</v>
      </c>
      <c r="P21" s="163"/>
      <c r="Q21" s="164"/>
      <c r="R21" s="190"/>
      <c r="S21" s="190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>20.0</v>
      </c>
      <c r="AB21" s="205" t="str">
        <f t="shared" si="16"/>
        <v>30.0</v>
      </c>
      <c r="AC21" s="213">
        <f t="shared" si="17"/>
        <v>460</v>
      </c>
    </row>
    <row r="22" spans="1:29" ht="14" x14ac:dyDescent="0.2">
      <c r="A22" s="110"/>
      <c r="B22" s="127">
        <v>16</v>
      </c>
      <c r="C22" s="230"/>
      <c r="D22" s="184" t="str">
        <f t="shared" si="0"/>
        <v/>
      </c>
      <c r="E22" s="366" t="str">
        <f t="shared" si="1"/>
        <v/>
      </c>
      <c r="F22" s="130">
        <v>16</v>
      </c>
      <c r="G22" s="175"/>
      <c r="H22" s="171" t="str">
        <f t="shared" si="18"/>
        <v/>
      </c>
      <c r="I22" s="172" t="str">
        <f t="shared" si="3"/>
        <v/>
      </c>
      <c r="J22" s="173"/>
      <c r="K22" s="174" t="str">
        <f t="shared" si="19"/>
        <v/>
      </c>
      <c r="L22" s="175" t="str">
        <f t="shared" si="20"/>
        <v/>
      </c>
      <c r="M22" s="176" t="str">
        <f t="shared" si="21"/>
        <v/>
      </c>
      <c r="N22" s="177" t="str">
        <f t="shared" si="22"/>
        <v/>
      </c>
      <c r="O22" s="136">
        <f t="shared" si="23"/>
        <v>20</v>
      </c>
      <c r="P22" s="417"/>
      <c r="Q22" s="180"/>
      <c r="R22" s="190"/>
      <c r="S22" s="190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>20.0</v>
      </c>
      <c r="AB22" s="205" t="str">
        <f t="shared" si="16"/>
        <v>30.0</v>
      </c>
      <c r="AC22" s="213">
        <f t="shared" si="17"/>
        <v>490</v>
      </c>
    </row>
    <row r="23" spans="1:29" ht="14" x14ac:dyDescent="0.2">
      <c r="A23" s="110"/>
      <c r="B23" s="138">
        <v>17</v>
      </c>
      <c r="C23" s="139"/>
      <c r="D23" s="140" t="str">
        <f t="shared" si="0"/>
        <v/>
      </c>
      <c r="E23" s="228" t="str">
        <f t="shared" si="1"/>
        <v/>
      </c>
      <c r="F23" s="141">
        <v>17</v>
      </c>
      <c r="G23" s="142"/>
      <c r="H23" s="139" t="str">
        <f t="shared" si="18"/>
        <v/>
      </c>
      <c r="I23" s="143" t="str">
        <f t="shared" si="3"/>
        <v/>
      </c>
      <c r="J23" s="141"/>
      <c r="K23" s="144" t="str">
        <f t="shared" si="19"/>
        <v/>
      </c>
      <c r="L23" s="142" t="str">
        <f t="shared" si="20"/>
        <v/>
      </c>
      <c r="M23" s="145" t="str">
        <f t="shared" si="21"/>
        <v/>
      </c>
      <c r="N23" s="146" t="str">
        <f t="shared" si="22"/>
        <v/>
      </c>
      <c r="O23" s="147">
        <f t="shared" si="23"/>
        <v>20</v>
      </c>
      <c r="P23" s="148"/>
      <c r="Q23" s="149"/>
      <c r="R23" s="190"/>
      <c r="S23" s="190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>20.0</v>
      </c>
      <c r="AB23" s="205" t="str">
        <f t="shared" si="16"/>
        <v>30.0</v>
      </c>
      <c r="AC23" s="213">
        <f t="shared" si="17"/>
        <v>520</v>
      </c>
    </row>
    <row r="24" spans="1:29" ht="14" x14ac:dyDescent="0.2">
      <c r="A24" s="110"/>
      <c r="B24" s="138">
        <v>18</v>
      </c>
      <c r="C24" s="139"/>
      <c r="D24" s="184" t="str">
        <f t="shared" si="0"/>
        <v/>
      </c>
      <c r="E24" s="228" t="str">
        <f t="shared" si="1"/>
        <v/>
      </c>
      <c r="F24" s="141">
        <v>18</v>
      </c>
      <c r="G24" s="142"/>
      <c r="H24" s="139" t="str">
        <f t="shared" si="18"/>
        <v/>
      </c>
      <c r="I24" s="143" t="str">
        <f t="shared" si="3"/>
        <v/>
      </c>
      <c r="J24" s="141"/>
      <c r="K24" s="144" t="str">
        <f t="shared" si="19"/>
        <v/>
      </c>
      <c r="L24" s="142" t="str">
        <f t="shared" si="20"/>
        <v/>
      </c>
      <c r="M24" s="145" t="str">
        <f t="shared" si="21"/>
        <v/>
      </c>
      <c r="N24" s="146" t="str">
        <f t="shared" si="22"/>
        <v/>
      </c>
      <c r="O24" s="147">
        <f t="shared" si="23"/>
        <v>20</v>
      </c>
      <c r="P24" s="418"/>
      <c r="Q24" s="149"/>
      <c r="R24" s="190"/>
      <c r="S24" s="190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>20.0</v>
      </c>
      <c r="AB24" s="205" t="str">
        <f t="shared" si="16"/>
        <v>30.0</v>
      </c>
      <c r="AC24" s="213">
        <f t="shared" si="17"/>
        <v>550</v>
      </c>
    </row>
    <row r="25" spans="1:29" ht="14" x14ac:dyDescent="0.2">
      <c r="A25" s="110"/>
      <c r="B25" s="138">
        <v>19</v>
      </c>
      <c r="C25" s="139"/>
      <c r="D25" s="140" t="str">
        <f t="shared" si="0"/>
        <v/>
      </c>
      <c r="E25" s="228" t="str">
        <f t="shared" si="1"/>
        <v/>
      </c>
      <c r="F25" s="141">
        <v>19</v>
      </c>
      <c r="G25" s="142"/>
      <c r="H25" s="139" t="str">
        <f t="shared" si="18"/>
        <v/>
      </c>
      <c r="I25" s="143" t="str">
        <f t="shared" si="3"/>
        <v/>
      </c>
      <c r="J25" s="141"/>
      <c r="K25" s="144" t="str">
        <f t="shared" si="19"/>
        <v/>
      </c>
      <c r="L25" s="142" t="str">
        <f t="shared" si="20"/>
        <v/>
      </c>
      <c r="M25" s="145" t="str">
        <f t="shared" si="21"/>
        <v/>
      </c>
      <c r="N25" s="146" t="str">
        <f t="shared" si="22"/>
        <v/>
      </c>
      <c r="O25" s="147">
        <f t="shared" si="23"/>
        <v>20</v>
      </c>
      <c r="P25" s="418"/>
      <c r="Q25" s="149"/>
      <c r="R25" s="190"/>
      <c r="S25" s="190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>20.0</v>
      </c>
      <c r="AB25" s="205" t="str">
        <f t="shared" si="16"/>
        <v>30.0</v>
      </c>
      <c r="AC25" s="213">
        <f t="shared" si="17"/>
        <v>580</v>
      </c>
    </row>
    <row r="26" spans="1:29" ht="14" x14ac:dyDescent="0.2">
      <c r="A26" s="110"/>
      <c r="B26" s="150">
        <v>20</v>
      </c>
      <c r="C26" s="151"/>
      <c r="D26" s="152" t="str">
        <f t="shared" si="0"/>
        <v/>
      </c>
      <c r="E26" s="229" t="str">
        <f t="shared" si="1"/>
        <v/>
      </c>
      <c r="F26" s="153">
        <v>20</v>
      </c>
      <c r="G26" s="154"/>
      <c r="H26" s="151" t="str">
        <f t="shared" si="18"/>
        <v/>
      </c>
      <c r="I26" s="165" t="str">
        <f t="shared" si="3"/>
        <v/>
      </c>
      <c r="J26" s="153"/>
      <c r="K26" s="167" t="str">
        <f t="shared" si="19"/>
        <v/>
      </c>
      <c r="L26" s="154" t="str">
        <f t="shared" si="20"/>
        <v/>
      </c>
      <c r="M26" s="168" t="str">
        <f t="shared" si="21"/>
        <v/>
      </c>
      <c r="N26" s="169" t="str">
        <f t="shared" si="22"/>
        <v/>
      </c>
      <c r="O26" s="162">
        <f t="shared" si="23"/>
        <v>20</v>
      </c>
      <c r="P26" s="419"/>
      <c r="Q26" s="164"/>
      <c r="R26" s="190"/>
      <c r="S26" s="190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>20.0</v>
      </c>
      <c r="AB26" s="205" t="str">
        <f t="shared" si="16"/>
        <v>30.0</v>
      </c>
      <c r="AC26" s="213">
        <f t="shared" si="17"/>
        <v>610</v>
      </c>
    </row>
    <row r="27" spans="1:29" ht="14" x14ac:dyDescent="0.2">
      <c r="A27" s="110"/>
      <c r="B27" s="179"/>
      <c r="C27" s="171"/>
      <c r="D27" s="184" t="str">
        <f t="shared" ref="D27:D31" si="24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 x14ac:dyDescent="0.2">
      <c r="A28" s="110"/>
      <c r="B28" s="138"/>
      <c r="C28" s="139"/>
      <c r="D28" s="140" t="str">
        <f t="shared" si="24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" x14ac:dyDescent="0.2">
      <c r="A29" s="110"/>
      <c r="B29" s="138"/>
      <c r="C29" s="139"/>
      <c r="D29" s="140" t="str">
        <f t="shared" si="24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 x14ac:dyDescent="0.2">
      <c r="A30" s="110"/>
      <c r="B30" s="138"/>
      <c r="C30" s="139"/>
      <c r="D30" s="140" t="str">
        <f t="shared" si="24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4.5" thickBot="1" x14ac:dyDescent="0.25">
      <c r="A31" s="110"/>
      <c r="B31" s="138"/>
      <c r="C31" s="139"/>
      <c r="D31" s="152" t="str">
        <f t="shared" si="24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3" t="str">
        <f t="shared" si="15"/>
        <v/>
      </c>
      <c r="AB31" s="224" t="str">
        <f t="shared" si="16"/>
        <v/>
      </c>
      <c r="AC31" s="225" t="str">
        <f t="shared" si="17"/>
        <v/>
      </c>
    </row>
    <row r="32" spans="1:29" ht="15" customHeight="1" x14ac:dyDescent="0.25">
      <c r="A32" s="110"/>
      <c r="B32" s="451" t="s">
        <v>243</v>
      </c>
      <c r="C32" s="452"/>
      <c r="D32" s="453"/>
      <c r="E32" s="187" t="s">
        <v>179</v>
      </c>
      <c r="F32" s="460"/>
      <c r="G32" s="461"/>
      <c r="H32" s="462" t="s">
        <v>308</v>
      </c>
      <c r="I32" s="463"/>
      <c r="J32" s="463"/>
      <c r="K32" s="463"/>
      <c r="L32" s="463"/>
      <c r="M32" s="463"/>
      <c r="N32" s="463"/>
      <c r="O32" s="463"/>
      <c r="P32" s="463"/>
      <c r="Q32" s="464"/>
      <c r="R32" s="355"/>
      <c r="S32" s="355"/>
      <c r="T32" s="193"/>
      <c r="U32" s="193"/>
      <c r="V32" s="193"/>
      <c r="Y32" s="193"/>
      <c r="Z32" s="193"/>
    </row>
    <row r="33" spans="1:26" ht="15" customHeight="1" x14ac:dyDescent="0.25">
      <c r="A33" s="110"/>
      <c r="B33" s="454"/>
      <c r="C33" s="455"/>
      <c r="D33" s="456"/>
      <c r="E33" s="188" t="s">
        <v>180</v>
      </c>
      <c r="F33" s="471"/>
      <c r="G33" s="472"/>
      <c r="H33" s="465"/>
      <c r="I33" s="466"/>
      <c r="J33" s="466"/>
      <c r="K33" s="466"/>
      <c r="L33" s="466"/>
      <c r="M33" s="466"/>
      <c r="N33" s="466"/>
      <c r="O33" s="466"/>
      <c r="P33" s="466"/>
      <c r="Q33" s="467"/>
      <c r="R33" s="355"/>
      <c r="S33" s="355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7"/>
      <c r="C34" s="458"/>
      <c r="D34" s="459"/>
      <c r="E34" s="188" t="s">
        <v>181</v>
      </c>
      <c r="F34" s="471"/>
      <c r="G34" s="472"/>
      <c r="H34" s="465"/>
      <c r="I34" s="466"/>
      <c r="J34" s="466"/>
      <c r="K34" s="466"/>
      <c r="L34" s="466"/>
      <c r="M34" s="466"/>
      <c r="N34" s="466"/>
      <c r="O34" s="466"/>
      <c r="P34" s="466"/>
      <c r="Q34" s="467"/>
      <c r="R34" s="355"/>
      <c r="S34" s="355"/>
      <c r="T34" s="193"/>
      <c r="U34" s="193"/>
      <c r="V34" s="193"/>
      <c r="Y34" s="193"/>
      <c r="Z34" s="193"/>
    </row>
    <row r="35" spans="1:26" ht="22.5" customHeight="1" x14ac:dyDescent="0.25">
      <c r="A35" s="110"/>
      <c r="B35" s="473" t="s">
        <v>244</v>
      </c>
      <c r="C35" s="474"/>
      <c r="D35" s="475"/>
      <c r="E35" s="445" t="s">
        <v>183</v>
      </c>
      <c r="F35" s="471" t="str">
        <f>参照ﾃﾞｰﾀ!AL5</f>
        <v>アイデアル</v>
      </c>
      <c r="G35" s="472"/>
      <c r="H35" s="465"/>
      <c r="I35" s="466"/>
      <c r="J35" s="466"/>
      <c r="K35" s="466"/>
      <c r="L35" s="466"/>
      <c r="M35" s="466"/>
      <c r="N35" s="466"/>
      <c r="O35" s="466"/>
      <c r="P35" s="466"/>
      <c r="Q35" s="467"/>
      <c r="R35" s="355"/>
      <c r="S35" s="355"/>
      <c r="T35" s="193"/>
      <c r="U35" s="193"/>
      <c r="V35" s="193"/>
      <c r="Y35" s="193"/>
      <c r="Z35" s="193"/>
    </row>
    <row r="36" spans="1:26" ht="15" customHeight="1" x14ac:dyDescent="0.25">
      <c r="A36" s="110"/>
      <c r="B36" s="476"/>
      <c r="C36" s="477"/>
      <c r="D36" s="478"/>
      <c r="E36" s="484"/>
      <c r="F36" s="471"/>
      <c r="G36" s="472"/>
      <c r="H36" s="465"/>
      <c r="I36" s="466"/>
      <c r="J36" s="466"/>
      <c r="K36" s="466"/>
      <c r="L36" s="466"/>
      <c r="M36" s="466"/>
      <c r="N36" s="466"/>
      <c r="O36" s="466"/>
      <c r="P36" s="466"/>
      <c r="Q36" s="467"/>
      <c r="R36" s="355"/>
      <c r="S36" s="355"/>
      <c r="T36" s="193"/>
      <c r="U36" s="193"/>
      <c r="V36" s="193"/>
      <c r="Y36" s="193"/>
      <c r="Z36" s="193"/>
    </row>
    <row r="37" spans="1:26" ht="15" customHeight="1" x14ac:dyDescent="0.25">
      <c r="A37" s="110"/>
      <c r="B37" s="476"/>
      <c r="C37" s="477"/>
      <c r="D37" s="478"/>
      <c r="E37" s="187" t="s">
        <v>182</v>
      </c>
      <c r="F37" s="485">
        <v>43910</v>
      </c>
      <c r="G37" s="461"/>
      <c r="H37" s="465"/>
      <c r="I37" s="466"/>
      <c r="J37" s="466"/>
      <c r="K37" s="466"/>
      <c r="L37" s="466"/>
      <c r="M37" s="466"/>
      <c r="N37" s="466"/>
      <c r="O37" s="466"/>
      <c r="P37" s="466"/>
      <c r="Q37" s="467"/>
      <c r="R37" s="355"/>
      <c r="S37" s="355"/>
      <c r="T37" s="193"/>
      <c r="U37" s="193"/>
      <c r="V37" s="193"/>
      <c r="Y37" s="193"/>
      <c r="Z37" s="193"/>
    </row>
    <row r="38" spans="1:26" ht="15" customHeight="1" x14ac:dyDescent="0.25">
      <c r="A38" s="110"/>
      <c r="B38" s="476"/>
      <c r="C38" s="477"/>
      <c r="D38" s="478"/>
      <c r="E38" s="188" t="s">
        <v>195</v>
      </c>
      <c r="F38" s="471" t="s">
        <v>224</v>
      </c>
      <c r="G38" s="472"/>
      <c r="H38" s="465"/>
      <c r="I38" s="466"/>
      <c r="J38" s="466"/>
      <c r="K38" s="466"/>
      <c r="L38" s="466"/>
      <c r="M38" s="466"/>
      <c r="N38" s="466"/>
      <c r="O38" s="466"/>
      <c r="P38" s="466"/>
      <c r="Q38" s="467"/>
      <c r="R38" s="355"/>
      <c r="S38" s="355"/>
      <c r="T38" s="193"/>
      <c r="U38" s="193"/>
      <c r="V38" s="193"/>
      <c r="Y38" s="193"/>
      <c r="Z38" s="193"/>
    </row>
    <row r="39" spans="1:26" ht="15" customHeight="1" x14ac:dyDescent="0.25">
      <c r="A39" s="110"/>
      <c r="B39" s="476"/>
      <c r="C39" s="477"/>
      <c r="D39" s="478"/>
      <c r="E39" s="445" t="s">
        <v>183</v>
      </c>
      <c r="F39" s="471" t="str">
        <f>参照ﾃﾞｰﾀ!AL6</f>
        <v>ﾈﾌﾟﾁｭｰﾝⅫ</v>
      </c>
      <c r="G39" s="472"/>
      <c r="H39" s="465"/>
      <c r="I39" s="466"/>
      <c r="J39" s="466"/>
      <c r="K39" s="466"/>
      <c r="L39" s="466"/>
      <c r="M39" s="466"/>
      <c r="N39" s="466"/>
      <c r="O39" s="466"/>
      <c r="P39" s="466"/>
      <c r="Q39" s="467"/>
      <c r="R39" s="355"/>
      <c r="S39" s="355"/>
      <c r="T39" s="193"/>
      <c r="U39" s="193"/>
      <c r="V39" s="193"/>
      <c r="Y39" s="193"/>
      <c r="Z39" s="193"/>
    </row>
    <row r="40" spans="1:26" ht="15" customHeight="1" x14ac:dyDescent="0.25">
      <c r="A40" s="110"/>
      <c r="B40" s="476"/>
      <c r="C40" s="477"/>
      <c r="D40" s="478"/>
      <c r="E40" s="445"/>
      <c r="F40" s="471"/>
      <c r="G40" s="472"/>
      <c r="H40" s="465"/>
      <c r="I40" s="466"/>
      <c r="J40" s="466"/>
      <c r="K40" s="466"/>
      <c r="L40" s="466"/>
      <c r="M40" s="466"/>
      <c r="N40" s="466"/>
      <c r="O40" s="466"/>
      <c r="P40" s="466"/>
      <c r="Q40" s="467"/>
      <c r="R40" s="355"/>
      <c r="S40" s="355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79"/>
      <c r="C41" s="480"/>
      <c r="D41" s="481"/>
      <c r="E41" s="189"/>
      <c r="F41" s="482"/>
      <c r="G41" s="483"/>
      <c r="H41" s="468"/>
      <c r="I41" s="469"/>
      <c r="J41" s="469"/>
      <c r="K41" s="469"/>
      <c r="L41" s="469"/>
      <c r="M41" s="469"/>
      <c r="N41" s="469"/>
      <c r="O41" s="469"/>
      <c r="P41" s="469"/>
      <c r="Q41" s="470"/>
      <c r="R41" s="355"/>
      <c r="S41" s="355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algorithmName="SHA-512" hashValue="/QP8BYCF/JbHEP9qNYw0Ua0FCkYy9efNabhlp0H3FeT96CNpXmIgafgBAd2joYHyFJ6f/zSiR+I8dqkAUhpVrQ==" saltValue="y4vdQIy2S79VlNY8OyafaA==" spinCount="100000" sheet="1" objects="1" scenarios="1"/>
  <sortState xmlns:xlrd2="http://schemas.microsoft.com/office/spreadsheetml/2017/richdata2" ref="C7:K19">
    <sortCondition ref="K7:K19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0"/>
  <dataValidations count="8">
    <dataValidation type="list" allowBlank="1" showInputMessage="1" showErrorMessage="1" sqref="P2 F37:G37" xr:uid="{00000000-0002-0000-0100-000000000000}">
      <formula1>開催日</formula1>
    </dataValidation>
    <dataValidation type="list" allowBlank="1" showInputMessage="1" showErrorMessage="1" sqref="Q2:S2" xr:uid="{00000000-0002-0000-0100-000001000000}">
      <formula1>時刻</formula1>
    </dataValidation>
    <dataValidation type="list" allowBlank="1" showInputMessage="1" showErrorMessage="1" sqref="J3:K3" xr:uid="{00000000-0002-0000-0100-000002000000}">
      <formula1>暫定</formula1>
    </dataValidation>
    <dataValidation type="list" allowBlank="1" showInputMessage="1" showErrorMessage="1" sqref="G2" xr:uid="{00000000-0002-0000-0100-000003000000}">
      <formula1>月</formula1>
    </dataValidation>
    <dataValidation type="list" allowBlank="1" showInputMessage="1" showErrorMessage="1" sqref="N2 F38:G38" xr:uid="{00000000-0002-0000-0100-000004000000}">
      <formula1>コース</formula1>
    </dataValidation>
    <dataValidation type="list" showInputMessage="1" showErrorMessage="1" sqref="E3" xr:uid="{00000000-0002-0000-0100-000005000000}">
      <formula1>レース名</formula1>
    </dataValidation>
    <dataValidation type="list" allowBlank="1" showInputMessage="1" showErrorMessage="1" sqref="I6" xr:uid="{00000000-0002-0000-0100-000006000000}">
      <formula1>ＴＡ</formula1>
    </dataValidation>
    <dataValidation type="list" allowBlank="1" showInputMessage="1" showErrorMessage="1" sqref="D3" xr:uid="{00000000-0002-0000-01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1"/>
  <sheetViews>
    <sheetView zoomScale="85" zoomScaleNormal="85" workbookViewId="0">
      <selection activeCell="J3" sqref="J3:K3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8" width="1.6328125" style="192" customWidth="1"/>
    <col min="19" max="19" width="1.72656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46" t="str">
        <f>参照ﾃﾞｰﾀ!P4</f>
        <v>2022年</v>
      </c>
      <c r="E2" s="446"/>
      <c r="F2" s="446"/>
      <c r="G2" s="103" t="s">
        <v>185</v>
      </c>
      <c r="H2" s="104"/>
      <c r="I2" s="105"/>
      <c r="J2" s="101"/>
      <c r="K2" s="106"/>
      <c r="L2" s="101"/>
      <c r="M2" s="107" t="s">
        <v>51</v>
      </c>
      <c r="N2" s="108" t="s">
        <v>224</v>
      </c>
      <c r="O2" s="109" t="s">
        <v>53</v>
      </c>
      <c r="P2" s="242">
        <v>43910</v>
      </c>
      <c r="Q2" s="243">
        <v>0.41666666666666669</v>
      </c>
      <c r="R2" s="352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111" t="s">
        <v>296</v>
      </c>
      <c r="E3" s="447" t="s">
        <v>63</v>
      </c>
      <c r="F3" s="447"/>
      <c r="G3" s="447"/>
      <c r="H3" s="447"/>
      <c r="I3" s="447"/>
      <c r="J3" s="448" t="s">
        <v>83</v>
      </c>
      <c r="K3" s="448"/>
      <c r="L3" s="101"/>
      <c r="M3" s="112" t="s">
        <v>74</v>
      </c>
      <c r="N3" s="113">
        <f>IF(ISBLANK(N2),"",VLOOKUP(N2,コース・距離,2,FALSE))</f>
        <v>16.7</v>
      </c>
      <c r="O3" s="114" t="s">
        <v>0</v>
      </c>
      <c r="P3" s="115"/>
      <c r="Q3" s="116" t="s">
        <v>1</v>
      </c>
      <c r="R3" s="353"/>
      <c r="S3" s="101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245</v>
      </c>
      <c r="M5" s="119" t="s">
        <v>242</v>
      </c>
      <c r="N5" s="118" t="s">
        <v>70</v>
      </c>
      <c r="O5" s="118" t="s">
        <v>13</v>
      </c>
      <c r="P5" s="449" t="s">
        <v>69</v>
      </c>
      <c r="Q5" s="450"/>
      <c r="R5" s="354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"MAX=30"</f>
        <v>MAX=30</v>
      </c>
      <c r="P6" s="125"/>
      <c r="Q6" s="126"/>
      <c r="R6" s="190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/>
      <c r="D7" s="129" t="str">
        <f t="shared" ref="D7" si="0">IF(ISBLANK(C7),"",VLOOKUP(C7,各艇データ,2,FALSE))</f>
        <v/>
      </c>
      <c r="E7" s="227" t="str">
        <f t="shared" ref="E7" si="1">IF($I$6="Ⅰ",T7,IF($I$6="Ⅱ",U7,IF($I$6="Ⅲ",V7,"")))</f>
        <v/>
      </c>
      <c r="F7" s="130">
        <v>1</v>
      </c>
      <c r="G7" s="131"/>
      <c r="H7" s="128" t="str">
        <f t="shared" ref="H7" si="2">IFERROR(IF(G7-$Q$2&lt;=0,"",(G7-$Q$2)*86400),"")</f>
        <v/>
      </c>
      <c r="I7" s="132" t="str">
        <f t="shared" ref="I7" si="3">IF($I$6="Ⅰ",W7,IF($I$6="Ⅱ",X7,IF($I$6="Ⅲ",Y7,"")))</f>
        <v/>
      </c>
      <c r="J7" s="130"/>
      <c r="K7" s="133" t="str">
        <f t="shared" ref="K7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>ROUND(IF($O$6="MAX=20",AA7,IF($O$6="MAX=30",AB7,IF($O$6="MAX=40",AC7,""))),1)</f>
        <v>30</v>
      </c>
      <c r="P7" s="232"/>
      <c r="Q7" s="137"/>
      <c r="R7" s="190"/>
      <c r="S7" s="190"/>
      <c r="T7" s="206" t="str">
        <f t="shared" ref="T7:T31" si="8">IF(ISBLANK(C7),"",VLOOKUP(C7,各艇データ,3,FALSE))</f>
        <v/>
      </c>
      <c r="U7" s="207" t="str">
        <f t="shared" ref="U7:U31" si="9">IF(ISBLANK(C7),"",VLOOKUP(C7,各艇データ,4,FALSE))</f>
        <v/>
      </c>
      <c r="V7" s="208" t="str">
        <f t="shared" ref="V7:V31" si="10">IF(ISBLANK(C7),"",VLOOKUP(C7,各艇データ,5,FALSE))</f>
        <v/>
      </c>
      <c r="W7" s="209" t="str">
        <f t="shared" ref="W7:W31" si="11">IF(ISBLANK(C7),"",VLOOKUP(C7,各艇データ,6,FALSE))</f>
        <v/>
      </c>
      <c r="X7" s="210" t="str">
        <f t="shared" ref="X7:X31" si="12">IF(ISBLANK(C7),"",VLOOKUP(C7,各艇データ,7,FALSE))</f>
        <v/>
      </c>
      <c r="Y7" s="211" t="str">
        <f t="shared" ref="Y7:Y31" si="13">IF(ISBLANK(C7),"",VLOOKUP(C7,各艇データ,8,FALSE))</f>
        <v/>
      </c>
      <c r="Z7" s="198"/>
      <c r="AA7" s="212" t="str">
        <f>IF(ISBLANK(B7),"",IFERROR(20*($P$3+1-$B7)/$P$3,"20.0"))</f>
        <v>20.0</v>
      </c>
      <c r="AB7" s="205" t="str">
        <f>IF(ISBLANK(B7),"",IFERROR(30*($P$3+1-$B7)/$P$3,"30.0"))</f>
        <v>30.0</v>
      </c>
      <c r="AC7" s="213">
        <f>IF(ISBLANK(B7),"",IFERROR(30*($P$3-$B7)/($P$3-1)+10,"20.0"))</f>
        <v>40</v>
      </c>
    </row>
    <row r="8" spans="1:29" ht="14" x14ac:dyDescent="0.2">
      <c r="A8" s="110"/>
      <c r="B8" s="138">
        <v>2</v>
      </c>
      <c r="C8" s="139"/>
      <c r="D8" s="140" t="str">
        <f t="shared" ref="D8:D26" si="14">IF(ISBLANK(C8),"",VLOOKUP(C8,各艇データ,2,FALSE))</f>
        <v/>
      </c>
      <c r="E8" s="228" t="str">
        <f t="shared" ref="E8:E26" si="15">IF($I$6="Ⅰ",T8,IF($I$6="Ⅱ",U8,IF($I$6="Ⅲ",V8,"")))</f>
        <v/>
      </c>
      <c r="F8" s="141">
        <v>2</v>
      </c>
      <c r="G8" s="142"/>
      <c r="H8" s="139" t="str">
        <f t="shared" ref="H8:H26" si="16">IFERROR(IF(G8-$Q$2&lt;=0,"",(G8-$Q$2)*86400),"")</f>
        <v/>
      </c>
      <c r="I8" s="143" t="str">
        <f t="shared" ref="I8:I26" si="17">IF($I$6="Ⅰ",W8,IF($I$6="Ⅱ",X8,IF($I$6="Ⅲ",Y8,"")))</f>
        <v/>
      </c>
      <c r="J8" s="141"/>
      <c r="K8" s="144" t="str">
        <f t="shared" ref="K8:K26" si="18">IFERROR(H8*(1+0.01*J8)-I8*$N$3,"")</f>
        <v/>
      </c>
      <c r="L8" s="142" t="str">
        <f t="shared" ref="L8:L26" si="19">IFERROR((K8-$K$7)/86400,"")</f>
        <v/>
      </c>
      <c r="M8" s="145" t="str">
        <f t="shared" ref="M8:M26" si="20">IFERROR((K8-$K$7)/$N$3,"")</f>
        <v/>
      </c>
      <c r="N8" s="146" t="str">
        <f t="shared" ref="N8:N26" si="21">IFERROR($N$3/(H8/3600),"")</f>
        <v/>
      </c>
      <c r="O8" s="147">
        <f t="shared" ref="O8:O26" si="22">ROUND(IF($O$6="MAX=20",AA8,IF($O$6="MAX=30",AB8,IF($O$6="MAX=40",AC8,""))),1)</f>
        <v>30</v>
      </c>
      <c r="P8" s="181"/>
      <c r="Q8" s="149"/>
      <c r="R8" s="190"/>
      <c r="S8" s="190"/>
      <c r="T8" s="206" t="str">
        <f t="shared" si="8"/>
        <v/>
      </c>
      <c r="U8" s="207" t="str">
        <f t="shared" si="9"/>
        <v/>
      </c>
      <c r="V8" s="208" t="str">
        <f t="shared" si="10"/>
        <v/>
      </c>
      <c r="W8" s="209" t="str">
        <f t="shared" si="11"/>
        <v/>
      </c>
      <c r="X8" s="210" t="str">
        <f t="shared" si="12"/>
        <v/>
      </c>
      <c r="Y8" s="211" t="str">
        <f t="shared" si="13"/>
        <v/>
      </c>
      <c r="Z8" s="198"/>
      <c r="AA8" s="212" t="str">
        <f t="shared" ref="AA8:AA31" si="23">IF(ISBLANK(B8),"",IFERROR(20*($P$3+1-$B8)/$P$3,"20.0"))</f>
        <v>20.0</v>
      </c>
      <c r="AB8" s="205" t="str">
        <f t="shared" ref="AB8:AB31" si="24">IF(ISBLANK(B8),"",IFERROR(30*($P$3+1-$B8)/$P$3,"30.0"))</f>
        <v>30.0</v>
      </c>
      <c r="AC8" s="213">
        <f t="shared" ref="AC8:AC31" si="25">IF(ISBLANK(B8),"",IFERROR(30*($P$3-$B8)/($P$3-1)+10,"20.0"))</f>
        <v>70</v>
      </c>
    </row>
    <row r="9" spans="1:29" ht="14" x14ac:dyDescent="0.2">
      <c r="A9" s="110"/>
      <c r="B9" s="138">
        <v>3</v>
      </c>
      <c r="C9" s="139"/>
      <c r="D9" s="140" t="str">
        <f t="shared" si="14"/>
        <v/>
      </c>
      <c r="E9" s="228" t="str">
        <f t="shared" si="15"/>
        <v/>
      </c>
      <c r="F9" s="141">
        <v>3</v>
      </c>
      <c r="G9" s="142"/>
      <c r="H9" s="139" t="str">
        <f t="shared" si="16"/>
        <v/>
      </c>
      <c r="I9" s="143" t="str">
        <f t="shared" si="17"/>
        <v/>
      </c>
      <c r="J9" s="141"/>
      <c r="K9" s="144" t="str">
        <f t="shared" si="18"/>
        <v/>
      </c>
      <c r="L9" s="142" t="str">
        <f t="shared" si="19"/>
        <v/>
      </c>
      <c r="M9" s="145" t="str">
        <f t="shared" si="20"/>
        <v/>
      </c>
      <c r="N9" s="146" t="str">
        <f t="shared" si="21"/>
        <v/>
      </c>
      <c r="O9" s="147">
        <f t="shared" si="22"/>
        <v>30</v>
      </c>
      <c r="P9" s="181"/>
      <c r="Q9" s="149"/>
      <c r="R9" s="190"/>
      <c r="S9" s="190"/>
      <c r="T9" s="206" t="str">
        <f t="shared" si="8"/>
        <v/>
      </c>
      <c r="U9" s="207" t="str">
        <f t="shared" si="9"/>
        <v/>
      </c>
      <c r="V9" s="208" t="str">
        <f t="shared" si="10"/>
        <v/>
      </c>
      <c r="W9" s="209" t="str">
        <f t="shared" si="11"/>
        <v/>
      </c>
      <c r="X9" s="210" t="str">
        <f t="shared" si="12"/>
        <v/>
      </c>
      <c r="Y9" s="211" t="str">
        <f t="shared" si="13"/>
        <v/>
      </c>
      <c r="Z9" s="198"/>
      <c r="AA9" s="212" t="str">
        <f t="shared" si="23"/>
        <v>20.0</v>
      </c>
      <c r="AB9" s="205" t="str">
        <f t="shared" si="24"/>
        <v>30.0</v>
      </c>
      <c r="AC9" s="213">
        <f t="shared" si="25"/>
        <v>100</v>
      </c>
    </row>
    <row r="10" spans="1:29" ht="14" x14ac:dyDescent="0.2">
      <c r="A10" s="110"/>
      <c r="B10" s="138">
        <v>4</v>
      </c>
      <c r="C10" s="139"/>
      <c r="D10" s="140" t="str">
        <f t="shared" si="14"/>
        <v/>
      </c>
      <c r="E10" s="228" t="str">
        <f t="shared" si="15"/>
        <v/>
      </c>
      <c r="F10" s="141">
        <v>4</v>
      </c>
      <c r="G10" s="142"/>
      <c r="H10" s="139" t="str">
        <f t="shared" si="16"/>
        <v/>
      </c>
      <c r="I10" s="143" t="str">
        <f t="shared" si="17"/>
        <v/>
      </c>
      <c r="J10" s="141"/>
      <c r="K10" s="144" t="str">
        <f t="shared" si="18"/>
        <v/>
      </c>
      <c r="L10" s="142" t="str">
        <f t="shared" si="19"/>
        <v/>
      </c>
      <c r="M10" s="145" t="str">
        <f t="shared" si="20"/>
        <v/>
      </c>
      <c r="N10" s="146" t="str">
        <f t="shared" si="21"/>
        <v/>
      </c>
      <c r="O10" s="147">
        <f t="shared" si="22"/>
        <v>30</v>
      </c>
      <c r="P10" s="181"/>
      <c r="Q10" s="149"/>
      <c r="R10" s="190"/>
      <c r="S10" s="190"/>
      <c r="T10" s="206" t="str">
        <f t="shared" si="8"/>
        <v/>
      </c>
      <c r="U10" s="207" t="str">
        <f t="shared" si="9"/>
        <v/>
      </c>
      <c r="V10" s="208" t="str">
        <f t="shared" si="10"/>
        <v/>
      </c>
      <c r="W10" s="209" t="str">
        <f t="shared" si="11"/>
        <v/>
      </c>
      <c r="X10" s="210" t="str">
        <f t="shared" si="12"/>
        <v/>
      </c>
      <c r="Y10" s="211" t="str">
        <f t="shared" si="13"/>
        <v/>
      </c>
      <c r="Z10" s="198"/>
      <c r="AA10" s="212" t="str">
        <f t="shared" si="23"/>
        <v>20.0</v>
      </c>
      <c r="AB10" s="205" t="str">
        <f t="shared" si="24"/>
        <v>30.0</v>
      </c>
      <c r="AC10" s="213">
        <f t="shared" si="25"/>
        <v>130</v>
      </c>
    </row>
    <row r="11" spans="1:29" ht="14" x14ac:dyDescent="0.2">
      <c r="A11" s="110"/>
      <c r="B11" s="150">
        <v>5</v>
      </c>
      <c r="C11" s="151"/>
      <c r="D11" s="152" t="str">
        <f t="shared" si="14"/>
        <v/>
      </c>
      <c r="E11" s="229" t="str">
        <f t="shared" si="15"/>
        <v/>
      </c>
      <c r="F11" s="153">
        <v>5</v>
      </c>
      <c r="G11" s="154"/>
      <c r="H11" s="155" t="str">
        <f t="shared" si="16"/>
        <v/>
      </c>
      <c r="I11" s="156" t="str">
        <f t="shared" si="17"/>
        <v/>
      </c>
      <c r="J11" s="157"/>
      <c r="K11" s="158" t="str">
        <f t="shared" si="18"/>
        <v/>
      </c>
      <c r="L11" s="159" t="str">
        <f t="shared" si="19"/>
        <v/>
      </c>
      <c r="M11" s="160" t="str">
        <f t="shared" si="20"/>
        <v/>
      </c>
      <c r="N11" s="161" t="str">
        <f t="shared" si="21"/>
        <v/>
      </c>
      <c r="O11" s="162">
        <f t="shared" si="22"/>
        <v>30</v>
      </c>
      <c r="P11" s="222"/>
      <c r="Q11" s="164"/>
      <c r="R11" s="190"/>
      <c r="S11" s="190"/>
      <c r="T11" s="206" t="str">
        <f t="shared" si="8"/>
        <v/>
      </c>
      <c r="U11" s="207" t="str">
        <f t="shared" si="9"/>
        <v/>
      </c>
      <c r="V11" s="208" t="str">
        <f t="shared" si="10"/>
        <v/>
      </c>
      <c r="W11" s="209" t="str">
        <f t="shared" si="11"/>
        <v/>
      </c>
      <c r="X11" s="210" t="str">
        <f t="shared" si="12"/>
        <v/>
      </c>
      <c r="Y11" s="211" t="str">
        <f t="shared" si="13"/>
        <v/>
      </c>
      <c r="Z11" s="198"/>
      <c r="AA11" s="212" t="str">
        <f t="shared" si="23"/>
        <v>20.0</v>
      </c>
      <c r="AB11" s="205" t="str">
        <f t="shared" si="24"/>
        <v>30.0</v>
      </c>
      <c r="AC11" s="213">
        <f t="shared" si="25"/>
        <v>160</v>
      </c>
    </row>
    <row r="12" spans="1:29" ht="14" x14ac:dyDescent="0.2">
      <c r="A12" s="110"/>
      <c r="B12" s="127">
        <v>6</v>
      </c>
      <c r="C12" s="128"/>
      <c r="D12" s="129" t="str">
        <f t="shared" si="14"/>
        <v/>
      </c>
      <c r="E12" s="227" t="str">
        <f t="shared" si="15"/>
        <v/>
      </c>
      <c r="F12" s="130">
        <v>6</v>
      </c>
      <c r="G12" s="131"/>
      <c r="H12" s="128" t="str">
        <f t="shared" si="16"/>
        <v/>
      </c>
      <c r="I12" s="132" t="str">
        <f t="shared" si="17"/>
        <v/>
      </c>
      <c r="J12" s="130"/>
      <c r="K12" s="133" t="str">
        <f t="shared" si="18"/>
        <v/>
      </c>
      <c r="L12" s="131" t="str">
        <f t="shared" si="19"/>
        <v/>
      </c>
      <c r="M12" s="134" t="str">
        <f t="shared" si="20"/>
        <v/>
      </c>
      <c r="N12" s="135" t="str">
        <f t="shared" si="21"/>
        <v/>
      </c>
      <c r="O12" s="136">
        <f t="shared" si="22"/>
        <v>30</v>
      </c>
      <c r="P12" s="420"/>
      <c r="Q12" s="137"/>
      <c r="R12" s="190"/>
      <c r="S12" s="190"/>
      <c r="T12" s="206" t="str">
        <f t="shared" si="8"/>
        <v/>
      </c>
      <c r="U12" s="207" t="str">
        <f t="shared" si="9"/>
        <v/>
      </c>
      <c r="V12" s="208" t="str">
        <f t="shared" si="10"/>
        <v/>
      </c>
      <c r="W12" s="209" t="str">
        <f t="shared" si="11"/>
        <v/>
      </c>
      <c r="X12" s="210" t="str">
        <f t="shared" si="12"/>
        <v/>
      </c>
      <c r="Y12" s="211" t="str">
        <f t="shared" si="13"/>
        <v/>
      </c>
      <c r="Z12" s="198"/>
      <c r="AA12" s="212" t="str">
        <f t="shared" si="23"/>
        <v>20.0</v>
      </c>
      <c r="AB12" s="205" t="str">
        <f t="shared" si="24"/>
        <v>30.0</v>
      </c>
      <c r="AC12" s="213">
        <f t="shared" si="25"/>
        <v>190</v>
      </c>
    </row>
    <row r="13" spans="1:29" ht="14" x14ac:dyDescent="0.2">
      <c r="A13" s="110"/>
      <c r="B13" s="138">
        <v>7</v>
      </c>
      <c r="C13" s="139"/>
      <c r="D13" s="140" t="str">
        <f t="shared" si="14"/>
        <v/>
      </c>
      <c r="E13" s="228" t="str">
        <f t="shared" si="15"/>
        <v/>
      </c>
      <c r="F13" s="141">
        <v>7</v>
      </c>
      <c r="G13" s="142"/>
      <c r="H13" s="139" t="str">
        <f t="shared" si="16"/>
        <v/>
      </c>
      <c r="I13" s="143" t="str">
        <f t="shared" si="17"/>
        <v/>
      </c>
      <c r="J13" s="141"/>
      <c r="K13" s="144" t="str">
        <f t="shared" si="18"/>
        <v/>
      </c>
      <c r="L13" s="142" t="str">
        <f t="shared" si="19"/>
        <v/>
      </c>
      <c r="M13" s="145" t="str">
        <f t="shared" si="20"/>
        <v/>
      </c>
      <c r="N13" s="146" t="str">
        <f t="shared" si="21"/>
        <v/>
      </c>
      <c r="O13" s="147">
        <f t="shared" si="22"/>
        <v>30</v>
      </c>
      <c r="P13" s="181"/>
      <c r="Q13" s="149"/>
      <c r="R13" s="190"/>
      <c r="S13" s="190"/>
      <c r="T13" s="206" t="str">
        <f t="shared" si="8"/>
        <v/>
      </c>
      <c r="U13" s="207" t="str">
        <f t="shared" si="9"/>
        <v/>
      </c>
      <c r="V13" s="208" t="str">
        <f t="shared" si="10"/>
        <v/>
      </c>
      <c r="W13" s="209" t="str">
        <f t="shared" si="11"/>
        <v/>
      </c>
      <c r="X13" s="210" t="str">
        <f t="shared" si="12"/>
        <v/>
      </c>
      <c r="Y13" s="211" t="str">
        <f t="shared" si="13"/>
        <v/>
      </c>
      <c r="Z13" s="198"/>
      <c r="AA13" s="212" t="str">
        <f t="shared" si="23"/>
        <v>20.0</v>
      </c>
      <c r="AB13" s="205" t="str">
        <f t="shared" si="24"/>
        <v>30.0</v>
      </c>
      <c r="AC13" s="213">
        <f t="shared" si="25"/>
        <v>220</v>
      </c>
    </row>
    <row r="14" spans="1:29" ht="14" x14ac:dyDescent="0.2">
      <c r="A14" s="110"/>
      <c r="B14" s="138">
        <v>8</v>
      </c>
      <c r="C14" s="139"/>
      <c r="D14" s="140" t="str">
        <f t="shared" si="14"/>
        <v/>
      </c>
      <c r="E14" s="228" t="str">
        <f t="shared" si="15"/>
        <v/>
      </c>
      <c r="F14" s="141">
        <v>8</v>
      </c>
      <c r="G14" s="142"/>
      <c r="H14" s="139" t="str">
        <f t="shared" si="16"/>
        <v/>
      </c>
      <c r="I14" s="143" t="str">
        <f t="shared" si="17"/>
        <v/>
      </c>
      <c r="J14" s="141"/>
      <c r="K14" s="144" t="str">
        <f t="shared" si="18"/>
        <v/>
      </c>
      <c r="L14" s="142" t="str">
        <f t="shared" si="19"/>
        <v/>
      </c>
      <c r="M14" s="145" t="str">
        <f t="shared" si="20"/>
        <v/>
      </c>
      <c r="N14" s="146" t="str">
        <f t="shared" si="21"/>
        <v/>
      </c>
      <c r="O14" s="147">
        <f t="shared" si="22"/>
        <v>30</v>
      </c>
      <c r="P14" s="181"/>
      <c r="Q14" s="149"/>
      <c r="R14" s="190"/>
      <c r="S14" s="190"/>
      <c r="T14" s="206" t="str">
        <f t="shared" si="8"/>
        <v/>
      </c>
      <c r="U14" s="207" t="str">
        <f t="shared" si="9"/>
        <v/>
      </c>
      <c r="V14" s="208" t="str">
        <f t="shared" si="10"/>
        <v/>
      </c>
      <c r="W14" s="209" t="str">
        <f t="shared" si="11"/>
        <v/>
      </c>
      <c r="X14" s="210" t="str">
        <f t="shared" si="12"/>
        <v/>
      </c>
      <c r="Y14" s="211" t="str">
        <f t="shared" si="13"/>
        <v/>
      </c>
      <c r="Z14" s="198"/>
      <c r="AA14" s="212" t="str">
        <f t="shared" si="23"/>
        <v>20.0</v>
      </c>
      <c r="AB14" s="205" t="str">
        <f t="shared" si="24"/>
        <v>30.0</v>
      </c>
      <c r="AC14" s="213">
        <f t="shared" si="25"/>
        <v>250</v>
      </c>
    </row>
    <row r="15" spans="1:29" ht="14" x14ac:dyDescent="0.2">
      <c r="A15" s="110"/>
      <c r="B15" s="138">
        <v>9</v>
      </c>
      <c r="C15" s="139"/>
      <c r="D15" s="140" t="str">
        <f t="shared" si="14"/>
        <v/>
      </c>
      <c r="E15" s="228" t="str">
        <f t="shared" si="15"/>
        <v/>
      </c>
      <c r="F15" s="141">
        <v>9</v>
      </c>
      <c r="G15" s="142"/>
      <c r="H15" s="139" t="str">
        <f t="shared" si="16"/>
        <v/>
      </c>
      <c r="I15" s="143" t="str">
        <f t="shared" si="17"/>
        <v/>
      </c>
      <c r="J15" s="141"/>
      <c r="K15" s="144" t="str">
        <f t="shared" si="18"/>
        <v/>
      </c>
      <c r="L15" s="142" t="str">
        <f t="shared" si="19"/>
        <v/>
      </c>
      <c r="M15" s="145" t="str">
        <f t="shared" si="20"/>
        <v/>
      </c>
      <c r="N15" s="146" t="str">
        <f t="shared" si="21"/>
        <v/>
      </c>
      <c r="O15" s="147">
        <f t="shared" si="22"/>
        <v>30</v>
      </c>
      <c r="P15" s="181"/>
      <c r="Q15" s="149"/>
      <c r="R15" s="190"/>
      <c r="S15" s="190"/>
      <c r="T15" s="206" t="str">
        <f t="shared" si="8"/>
        <v/>
      </c>
      <c r="U15" s="207" t="str">
        <f t="shared" si="9"/>
        <v/>
      </c>
      <c r="V15" s="208" t="str">
        <f t="shared" si="10"/>
        <v/>
      </c>
      <c r="W15" s="209" t="str">
        <f t="shared" si="11"/>
        <v/>
      </c>
      <c r="X15" s="210" t="str">
        <f t="shared" si="12"/>
        <v/>
      </c>
      <c r="Y15" s="211" t="str">
        <f t="shared" si="13"/>
        <v/>
      </c>
      <c r="Z15" s="198"/>
      <c r="AA15" s="212" t="str">
        <f t="shared" si="23"/>
        <v>20.0</v>
      </c>
      <c r="AB15" s="205" t="str">
        <f t="shared" si="24"/>
        <v>30.0</v>
      </c>
      <c r="AC15" s="213">
        <f t="shared" si="25"/>
        <v>280</v>
      </c>
    </row>
    <row r="16" spans="1:29" ht="14" x14ac:dyDescent="0.2">
      <c r="A16" s="110"/>
      <c r="B16" s="150">
        <v>10</v>
      </c>
      <c r="C16" s="151"/>
      <c r="D16" s="152" t="str">
        <f t="shared" si="14"/>
        <v/>
      </c>
      <c r="E16" s="229" t="str">
        <f t="shared" si="15"/>
        <v/>
      </c>
      <c r="F16" s="153">
        <v>10</v>
      </c>
      <c r="G16" s="154"/>
      <c r="H16" s="151" t="str">
        <f t="shared" si="16"/>
        <v/>
      </c>
      <c r="I16" s="165" t="str">
        <f t="shared" si="17"/>
        <v/>
      </c>
      <c r="J16" s="153"/>
      <c r="K16" s="167" t="str">
        <f t="shared" si="18"/>
        <v/>
      </c>
      <c r="L16" s="154" t="str">
        <f t="shared" si="19"/>
        <v/>
      </c>
      <c r="M16" s="168" t="str">
        <f t="shared" si="20"/>
        <v/>
      </c>
      <c r="N16" s="169" t="str">
        <f t="shared" si="21"/>
        <v/>
      </c>
      <c r="O16" s="170">
        <f t="shared" si="22"/>
        <v>30</v>
      </c>
      <c r="P16" s="222"/>
      <c r="Q16" s="164"/>
      <c r="R16" s="190"/>
      <c r="S16" s="190"/>
      <c r="T16" s="206" t="str">
        <f t="shared" si="8"/>
        <v/>
      </c>
      <c r="U16" s="207" t="str">
        <f t="shared" si="9"/>
        <v/>
      </c>
      <c r="V16" s="208" t="str">
        <f t="shared" si="10"/>
        <v/>
      </c>
      <c r="W16" s="209" t="str">
        <f t="shared" si="11"/>
        <v/>
      </c>
      <c r="X16" s="210" t="str">
        <f t="shared" si="12"/>
        <v/>
      </c>
      <c r="Y16" s="211" t="str">
        <f t="shared" si="13"/>
        <v/>
      </c>
      <c r="Z16" s="198"/>
      <c r="AA16" s="212" t="str">
        <f t="shared" si="23"/>
        <v>20.0</v>
      </c>
      <c r="AB16" s="205" t="str">
        <f t="shared" si="24"/>
        <v>30.0</v>
      </c>
      <c r="AC16" s="213">
        <f t="shared" si="25"/>
        <v>310</v>
      </c>
    </row>
    <row r="17" spans="1:29" ht="14" x14ac:dyDescent="0.2">
      <c r="A17" s="110"/>
      <c r="B17" s="127">
        <v>11</v>
      </c>
      <c r="C17" s="128"/>
      <c r="D17" s="129" t="str">
        <f t="shared" si="14"/>
        <v/>
      </c>
      <c r="E17" s="227" t="str">
        <f t="shared" si="15"/>
        <v/>
      </c>
      <c r="F17" s="130">
        <v>11</v>
      </c>
      <c r="G17" s="131"/>
      <c r="H17" s="171" t="str">
        <f t="shared" si="16"/>
        <v/>
      </c>
      <c r="I17" s="172" t="str">
        <f t="shared" si="17"/>
        <v/>
      </c>
      <c r="J17" s="173"/>
      <c r="K17" s="174" t="str">
        <f t="shared" si="18"/>
        <v/>
      </c>
      <c r="L17" s="175" t="str">
        <f t="shared" si="19"/>
        <v/>
      </c>
      <c r="M17" s="176" t="str">
        <f t="shared" si="20"/>
        <v/>
      </c>
      <c r="N17" s="177" t="str">
        <f t="shared" si="21"/>
        <v/>
      </c>
      <c r="O17" s="136">
        <f t="shared" si="22"/>
        <v>30</v>
      </c>
      <c r="P17" s="226"/>
      <c r="Q17" s="137"/>
      <c r="R17" s="190"/>
      <c r="S17" s="190"/>
      <c r="T17" s="206" t="str">
        <f t="shared" si="8"/>
        <v/>
      </c>
      <c r="U17" s="207" t="str">
        <f t="shared" si="9"/>
        <v/>
      </c>
      <c r="V17" s="208" t="str">
        <f t="shared" si="10"/>
        <v/>
      </c>
      <c r="W17" s="209" t="str">
        <f t="shared" si="11"/>
        <v/>
      </c>
      <c r="X17" s="210" t="str">
        <f t="shared" si="12"/>
        <v/>
      </c>
      <c r="Y17" s="211" t="str">
        <f t="shared" si="13"/>
        <v/>
      </c>
      <c r="Z17" s="198"/>
      <c r="AA17" s="212" t="str">
        <f t="shared" si="23"/>
        <v>20.0</v>
      </c>
      <c r="AB17" s="205" t="str">
        <f t="shared" si="24"/>
        <v>30.0</v>
      </c>
      <c r="AC17" s="213">
        <f t="shared" si="25"/>
        <v>340</v>
      </c>
    </row>
    <row r="18" spans="1:29" ht="14" x14ac:dyDescent="0.2">
      <c r="A18" s="110"/>
      <c r="B18" s="138">
        <v>12</v>
      </c>
      <c r="C18" s="139"/>
      <c r="D18" s="140" t="str">
        <f t="shared" si="14"/>
        <v/>
      </c>
      <c r="E18" s="228" t="str">
        <f t="shared" si="15"/>
        <v/>
      </c>
      <c r="F18" s="141">
        <v>12</v>
      </c>
      <c r="G18" s="142"/>
      <c r="H18" s="139" t="str">
        <f t="shared" si="16"/>
        <v/>
      </c>
      <c r="I18" s="143" t="str">
        <f t="shared" si="17"/>
        <v/>
      </c>
      <c r="J18" s="141"/>
      <c r="K18" s="144" t="str">
        <f t="shared" si="18"/>
        <v/>
      </c>
      <c r="L18" s="142" t="str">
        <f t="shared" si="19"/>
        <v/>
      </c>
      <c r="M18" s="145" t="str">
        <f t="shared" si="20"/>
        <v/>
      </c>
      <c r="N18" s="146" t="str">
        <f t="shared" si="21"/>
        <v/>
      </c>
      <c r="O18" s="147">
        <f t="shared" si="22"/>
        <v>30</v>
      </c>
      <c r="P18" s="181"/>
      <c r="Q18" s="149"/>
      <c r="R18" s="190"/>
      <c r="S18" s="190"/>
      <c r="T18" s="206" t="str">
        <f t="shared" si="8"/>
        <v/>
      </c>
      <c r="U18" s="207" t="str">
        <f t="shared" si="9"/>
        <v/>
      </c>
      <c r="V18" s="208" t="str">
        <f t="shared" si="10"/>
        <v/>
      </c>
      <c r="W18" s="209" t="str">
        <f t="shared" si="11"/>
        <v/>
      </c>
      <c r="X18" s="210" t="str">
        <f t="shared" si="12"/>
        <v/>
      </c>
      <c r="Y18" s="211" t="str">
        <f t="shared" si="13"/>
        <v/>
      </c>
      <c r="Z18" s="198"/>
      <c r="AA18" s="212" t="str">
        <f t="shared" si="23"/>
        <v>20.0</v>
      </c>
      <c r="AB18" s="205" t="str">
        <f t="shared" si="24"/>
        <v>30.0</v>
      </c>
      <c r="AC18" s="213">
        <f t="shared" si="25"/>
        <v>370</v>
      </c>
    </row>
    <row r="19" spans="1:29" ht="14" x14ac:dyDescent="0.2">
      <c r="A19" s="110"/>
      <c r="B19" s="138">
        <v>13</v>
      </c>
      <c r="C19" s="139"/>
      <c r="D19" s="140" t="str">
        <f t="shared" si="14"/>
        <v/>
      </c>
      <c r="E19" s="228" t="str">
        <f t="shared" si="15"/>
        <v/>
      </c>
      <c r="F19" s="141">
        <v>13</v>
      </c>
      <c r="G19" s="142"/>
      <c r="H19" s="139" t="str">
        <f t="shared" si="16"/>
        <v/>
      </c>
      <c r="I19" s="143" t="str">
        <f t="shared" si="17"/>
        <v/>
      </c>
      <c r="J19" s="141"/>
      <c r="K19" s="144" t="str">
        <f t="shared" si="18"/>
        <v/>
      </c>
      <c r="L19" s="142" t="str">
        <f t="shared" si="19"/>
        <v/>
      </c>
      <c r="M19" s="145" t="str">
        <f t="shared" si="20"/>
        <v/>
      </c>
      <c r="N19" s="146" t="str">
        <f t="shared" si="21"/>
        <v/>
      </c>
      <c r="O19" s="147">
        <f t="shared" si="22"/>
        <v>30</v>
      </c>
      <c r="P19" s="181"/>
      <c r="Q19" s="149"/>
      <c r="R19" s="190"/>
      <c r="S19" s="190"/>
      <c r="T19" s="206" t="str">
        <f t="shared" si="8"/>
        <v/>
      </c>
      <c r="U19" s="207" t="str">
        <f t="shared" si="9"/>
        <v/>
      </c>
      <c r="V19" s="208" t="str">
        <f t="shared" si="10"/>
        <v/>
      </c>
      <c r="W19" s="209" t="str">
        <f t="shared" si="11"/>
        <v/>
      </c>
      <c r="X19" s="210" t="str">
        <f t="shared" si="12"/>
        <v/>
      </c>
      <c r="Y19" s="211" t="str">
        <f t="shared" si="13"/>
        <v/>
      </c>
      <c r="Z19" s="198"/>
      <c r="AA19" s="212" t="str">
        <f t="shared" si="23"/>
        <v>20.0</v>
      </c>
      <c r="AB19" s="205" t="str">
        <f t="shared" si="24"/>
        <v>30.0</v>
      </c>
      <c r="AC19" s="213">
        <f t="shared" si="25"/>
        <v>400</v>
      </c>
    </row>
    <row r="20" spans="1:29" ht="14" x14ac:dyDescent="0.2">
      <c r="A20" s="110"/>
      <c r="B20" s="138">
        <v>14</v>
      </c>
      <c r="C20" s="139"/>
      <c r="D20" s="140" t="str">
        <f t="shared" si="14"/>
        <v/>
      </c>
      <c r="E20" s="228" t="str">
        <f t="shared" si="15"/>
        <v/>
      </c>
      <c r="F20" s="141">
        <v>14</v>
      </c>
      <c r="G20" s="142"/>
      <c r="H20" s="139" t="str">
        <f t="shared" si="16"/>
        <v/>
      </c>
      <c r="I20" s="143" t="str">
        <f t="shared" si="17"/>
        <v/>
      </c>
      <c r="J20" s="141"/>
      <c r="K20" s="144" t="str">
        <f t="shared" si="18"/>
        <v/>
      </c>
      <c r="L20" s="142" t="str">
        <f t="shared" si="19"/>
        <v/>
      </c>
      <c r="M20" s="145" t="str">
        <f t="shared" si="20"/>
        <v/>
      </c>
      <c r="N20" s="146" t="str">
        <f t="shared" si="21"/>
        <v/>
      </c>
      <c r="O20" s="147">
        <f t="shared" si="22"/>
        <v>30</v>
      </c>
      <c r="P20" s="226"/>
      <c r="Q20" s="149"/>
      <c r="R20" s="190"/>
      <c r="S20" s="190"/>
      <c r="T20" s="206" t="str">
        <f t="shared" si="8"/>
        <v/>
      </c>
      <c r="U20" s="207" t="str">
        <f t="shared" si="9"/>
        <v/>
      </c>
      <c r="V20" s="208" t="str">
        <f t="shared" si="10"/>
        <v/>
      </c>
      <c r="W20" s="209" t="str">
        <f t="shared" si="11"/>
        <v/>
      </c>
      <c r="X20" s="210" t="str">
        <f t="shared" si="12"/>
        <v/>
      </c>
      <c r="Y20" s="211" t="str">
        <f t="shared" si="13"/>
        <v/>
      </c>
      <c r="Z20" s="198"/>
      <c r="AA20" s="212" t="str">
        <f t="shared" si="23"/>
        <v>20.0</v>
      </c>
      <c r="AB20" s="205" t="str">
        <f t="shared" si="24"/>
        <v>30.0</v>
      </c>
      <c r="AC20" s="213">
        <f t="shared" si="25"/>
        <v>430</v>
      </c>
    </row>
    <row r="21" spans="1:29" ht="14" x14ac:dyDescent="0.2">
      <c r="A21" s="110"/>
      <c r="B21" s="150">
        <v>15</v>
      </c>
      <c r="C21" s="151"/>
      <c r="D21" s="152" t="str">
        <f t="shared" si="14"/>
        <v/>
      </c>
      <c r="E21" s="229" t="str">
        <f t="shared" si="15"/>
        <v/>
      </c>
      <c r="F21" s="153">
        <v>15</v>
      </c>
      <c r="G21" s="154"/>
      <c r="H21" s="151" t="str">
        <f t="shared" si="16"/>
        <v/>
      </c>
      <c r="I21" s="165" t="str">
        <f t="shared" si="17"/>
        <v/>
      </c>
      <c r="J21" s="153"/>
      <c r="K21" s="167" t="str">
        <f t="shared" si="18"/>
        <v/>
      </c>
      <c r="L21" s="154" t="str">
        <f t="shared" si="19"/>
        <v/>
      </c>
      <c r="M21" s="168" t="str">
        <f t="shared" si="20"/>
        <v/>
      </c>
      <c r="N21" s="169" t="str">
        <f t="shared" si="21"/>
        <v/>
      </c>
      <c r="O21" s="170">
        <f t="shared" si="22"/>
        <v>30</v>
      </c>
      <c r="P21" s="222"/>
      <c r="Q21" s="164"/>
      <c r="R21" s="190"/>
      <c r="S21" s="190"/>
      <c r="T21" s="206" t="str">
        <f t="shared" si="8"/>
        <v/>
      </c>
      <c r="U21" s="207" t="str">
        <f t="shared" si="9"/>
        <v/>
      </c>
      <c r="V21" s="208" t="str">
        <f t="shared" si="10"/>
        <v/>
      </c>
      <c r="W21" s="209" t="str">
        <f t="shared" si="11"/>
        <v/>
      </c>
      <c r="X21" s="210" t="str">
        <f t="shared" si="12"/>
        <v/>
      </c>
      <c r="Y21" s="211" t="str">
        <f t="shared" si="13"/>
        <v/>
      </c>
      <c r="Z21" s="198"/>
      <c r="AA21" s="212" t="str">
        <f t="shared" si="23"/>
        <v>20.0</v>
      </c>
      <c r="AB21" s="205" t="str">
        <f t="shared" si="24"/>
        <v>30.0</v>
      </c>
      <c r="AC21" s="213">
        <f t="shared" si="25"/>
        <v>460</v>
      </c>
    </row>
    <row r="22" spans="1:29" ht="14" x14ac:dyDescent="0.2">
      <c r="A22" s="110"/>
      <c r="B22" s="127">
        <v>16</v>
      </c>
      <c r="C22" s="230"/>
      <c r="D22" s="184" t="str">
        <f t="shared" si="14"/>
        <v/>
      </c>
      <c r="E22" s="366" t="str">
        <f t="shared" si="15"/>
        <v/>
      </c>
      <c r="F22" s="130">
        <v>16</v>
      </c>
      <c r="G22" s="175"/>
      <c r="H22" s="171" t="str">
        <f t="shared" si="16"/>
        <v/>
      </c>
      <c r="I22" s="172" t="str">
        <f t="shared" si="17"/>
        <v/>
      </c>
      <c r="J22" s="173"/>
      <c r="K22" s="174" t="str">
        <f t="shared" si="18"/>
        <v/>
      </c>
      <c r="L22" s="175" t="str">
        <f t="shared" si="19"/>
        <v/>
      </c>
      <c r="M22" s="176" t="str">
        <f t="shared" si="20"/>
        <v/>
      </c>
      <c r="N22" s="177" t="str">
        <f t="shared" si="21"/>
        <v/>
      </c>
      <c r="O22" s="178">
        <f t="shared" si="22"/>
        <v>30</v>
      </c>
      <c r="P22" s="364"/>
      <c r="Q22" s="180"/>
      <c r="R22" s="190"/>
      <c r="S22" s="190"/>
      <c r="T22" s="206" t="str">
        <f t="shared" si="8"/>
        <v/>
      </c>
      <c r="U22" s="207" t="str">
        <f t="shared" si="9"/>
        <v/>
      </c>
      <c r="V22" s="208" t="str">
        <f t="shared" si="10"/>
        <v/>
      </c>
      <c r="W22" s="209" t="str">
        <f t="shared" si="11"/>
        <v/>
      </c>
      <c r="X22" s="210" t="str">
        <f t="shared" si="12"/>
        <v/>
      </c>
      <c r="Y22" s="211" t="str">
        <f t="shared" si="13"/>
        <v/>
      </c>
      <c r="Z22" s="198"/>
      <c r="AA22" s="212" t="str">
        <f t="shared" si="23"/>
        <v>20.0</v>
      </c>
      <c r="AB22" s="205" t="str">
        <f t="shared" si="24"/>
        <v>30.0</v>
      </c>
      <c r="AC22" s="213">
        <f t="shared" si="25"/>
        <v>490</v>
      </c>
    </row>
    <row r="23" spans="1:29" ht="14" x14ac:dyDescent="0.2">
      <c r="A23" s="110"/>
      <c r="B23" s="138">
        <v>17</v>
      </c>
      <c r="C23" s="139"/>
      <c r="D23" s="140" t="str">
        <f t="shared" si="14"/>
        <v/>
      </c>
      <c r="E23" s="228" t="str">
        <f t="shared" si="15"/>
        <v/>
      </c>
      <c r="F23" s="141">
        <v>17</v>
      </c>
      <c r="G23" s="142"/>
      <c r="H23" s="139" t="str">
        <f t="shared" si="16"/>
        <v/>
      </c>
      <c r="I23" s="143" t="str">
        <f t="shared" si="17"/>
        <v/>
      </c>
      <c r="J23" s="141"/>
      <c r="K23" s="144" t="str">
        <f t="shared" si="18"/>
        <v/>
      </c>
      <c r="L23" s="142" t="str">
        <f t="shared" si="19"/>
        <v/>
      </c>
      <c r="M23" s="145" t="str">
        <f t="shared" si="20"/>
        <v/>
      </c>
      <c r="N23" s="146" t="str">
        <f t="shared" si="21"/>
        <v/>
      </c>
      <c r="O23" s="147">
        <f t="shared" si="22"/>
        <v>30</v>
      </c>
      <c r="P23" s="181"/>
      <c r="Q23" s="149"/>
      <c r="R23" s="190"/>
      <c r="S23" s="190"/>
      <c r="T23" s="206" t="str">
        <f t="shared" si="8"/>
        <v/>
      </c>
      <c r="U23" s="207" t="str">
        <f t="shared" si="9"/>
        <v/>
      </c>
      <c r="V23" s="208" t="str">
        <f t="shared" si="10"/>
        <v/>
      </c>
      <c r="W23" s="209" t="str">
        <f t="shared" si="11"/>
        <v/>
      </c>
      <c r="X23" s="210" t="str">
        <f t="shared" si="12"/>
        <v/>
      </c>
      <c r="Y23" s="211" t="str">
        <f t="shared" si="13"/>
        <v/>
      </c>
      <c r="Z23" s="198"/>
      <c r="AA23" s="212" t="str">
        <f t="shared" si="23"/>
        <v>20.0</v>
      </c>
      <c r="AB23" s="205" t="str">
        <f t="shared" si="24"/>
        <v>30.0</v>
      </c>
      <c r="AC23" s="213">
        <f t="shared" si="25"/>
        <v>520</v>
      </c>
    </row>
    <row r="24" spans="1:29" ht="14" x14ac:dyDescent="0.2">
      <c r="A24" s="110"/>
      <c r="B24" s="138">
        <v>18</v>
      </c>
      <c r="C24" s="139"/>
      <c r="D24" s="184" t="str">
        <f t="shared" si="14"/>
        <v/>
      </c>
      <c r="E24" s="228" t="str">
        <f t="shared" si="15"/>
        <v/>
      </c>
      <c r="F24" s="141">
        <v>18</v>
      </c>
      <c r="G24" s="142"/>
      <c r="H24" s="139" t="str">
        <f t="shared" si="16"/>
        <v/>
      </c>
      <c r="I24" s="143" t="str">
        <f t="shared" si="17"/>
        <v/>
      </c>
      <c r="J24" s="141"/>
      <c r="K24" s="144" t="str">
        <f t="shared" si="18"/>
        <v/>
      </c>
      <c r="L24" s="142" t="str">
        <f t="shared" si="19"/>
        <v/>
      </c>
      <c r="M24" s="145" t="str">
        <f t="shared" si="20"/>
        <v/>
      </c>
      <c r="N24" s="146" t="str">
        <f t="shared" si="21"/>
        <v/>
      </c>
      <c r="O24" s="147">
        <f t="shared" si="22"/>
        <v>30</v>
      </c>
      <c r="P24" s="421"/>
      <c r="Q24" s="149"/>
      <c r="R24" s="190"/>
      <c r="S24" s="190"/>
      <c r="T24" s="206" t="str">
        <f t="shared" si="8"/>
        <v/>
      </c>
      <c r="U24" s="207" t="str">
        <f t="shared" si="9"/>
        <v/>
      </c>
      <c r="V24" s="208" t="str">
        <f t="shared" si="10"/>
        <v/>
      </c>
      <c r="W24" s="209" t="str">
        <f t="shared" si="11"/>
        <v/>
      </c>
      <c r="X24" s="210" t="str">
        <f t="shared" si="12"/>
        <v/>
      </c>
      <c r="Y24" s="211" t="str">
        <f t="shared" si="13"/>
        <v/>
      </c>
      <c r="Z24" s="198"/>
      <c r="AA24" s="212" t="str">
        <f t="shared" si="23"/>
        <v>20.0</v>
      </c>
      <c r="AB24" s="205" t="str">
        <f t="shared" si="24"/>
        <v>30.0</v>
      </c>
      <c r="AC24" s="213">
        <f t="shared" si="25"/>
        <v>550</v>
      </c>
    </row>
    <row r="25" spans="1:29" ht="14" x14ac:dyDescent="0.2">
      <c r="A25" s="110"/>
      <c r="B25" s="138">
        <v>19</v>
      </c>
      <c r="C25" s="139"/>
      <c r="D25" s="140" t="str">
        <f t="shared" si="14"/>
        <v/>
      </c>
      <c r="E25" s="228" t="str">
        <f t="shared" si="15"/>
        <v/>
      </c>
      <c r="F25" s="141">
        <v>19</v>
      </c>
      <c r="G25" s="142"/>
      <c r="H25" s="139" t="str">
        <f t="shared" si="16"/>
        <v/>
      </c>
      <c r="I25" s="143" t="str">
        <f t="shared" si="17"/>
        <v/>
      </c>
      <c r="J25" s="141"/>
      <c r="K25" s="144" t="str">
        <f t="shared" si="18"/>
        <v/>
      </c>
      <c r="L25" s="142" t="str">
        <f t="shared" si="19"/>
        <v/>
      </c>
      <c r="M25" s="145" t="str">
        <f t="shared" si="20"/>
        <v/>
      </c>
      <c r="N25" s="146" t="str">
        <f t="shared" si="21"/>
        <v/>
      </c>
      <c r="O25" s="147">
        <f t="shared" si="22"/>
        <v>30</v>
      </c>
      <c r="P25" s="421"/>
      <c r="Q25" s="149"/>
      <c r="R25" s="190"/>
      <c r="S25" s="190"/>
      <c r="T25" s="206" t="str">
        <f t="shared" si="8"/>
        <v/>
      </c>
      <c r="U25" s="207" t="str">
        <f t="shared" si="9"/>
        <v/>
      </c>
      <c r="V25" s="208" t="str">
        <f t="shared" si="10"/>
        <v/>
      </c>
      <c r="W25" s="209" t="str">
        <f t="shared" si="11"/>
        <v/>
      </c>
      <c r="X25" s="210" t="str">
        <f t="shared" si="12"/>
        <v/>
      </c>
      <c r="Y25" s="211" t="str">
        <f t="shared" si="13"/>
        <v/>
      </c>
      <c r="Z25" s="198"/>
      <c r="AA25" s="212" t="str">
        <f t="shared" si="23"/>
        <v>20.0</v>
      </c>
      <c r="AB25" s="205" t="str">
        <f t="shared" si="24"/>
        <v>30.0</v>
      </c>
      <c r="AC25" s="213">
        <f t="shared" si="25"/>
        <v>580</v>
      </c>
    </row>
    <row r="26" spans="1:29" ht="14" x14ac:dyDescent="0.2">
      <c r="A26" s="110"/>
      <c r="B26" s="150">
        <v>20</v>
      </c>
      <c r="C26" s="151"/>
      <c r="D26" s="152" t="str">
        <f t="shared" si="14"/>
        <v/>
      </c>
      <c r="E26" s="229" t="str">
        <f t="shared" si="15"/>
        <v/>
      </c>
      <c r="F26" s="153">
        <v>20</v>
      </c>
      <c r="G26" s="154"/>
      <c r="H26" s="151" t="str">
        <f t="shared" si="16"/>
        <v/>
      </c>
      <c r="I26" s="165" t="str">
        <f t="shared" si="17"/>
        <v/>
      </c>
      <c r="J26" s="153"/>
      <c r="K26" s="167" t="str">
        <f t="shared" si="18"/>
        <v/>
      </c>
      <c r="L26" s="154" t="str">
        <f t="shared" si="19"/>
        <v/>
      </c>
      <c r="M26" s="168" t="str">
        <f t="shared" si="20"/>
        <v/>
      </c>
      <c r="N26" s="169" t="str">
        <f t="shared" si="21"/>
        <v/>
      </c>
      <c r="O26" s="170">
        <f t="shared" si="22"/>
        <v>30</v>
      </c>
      <c r="P26" s="422"/>
      <c r="Q26" s="164"/>
      <c r="R26" s="190"/>
      <c r="S26" s="190"/>
      <c r="T26" s="206" t="str">
        <f t="shared" si="8"/>
        <v/>
      </c>
      <c r="U26" s="207" t="str">
        <f t="shared" si="9"/>
        <v/>
      </c>
      <c r="V26" s="208" t="str">
        <f t="shared" si="10"/>
        <v/>
      </c>
      <c r="W26" s="209" t="str">
        <f t="shared" si="11"/>
        <v/>
      </c>
      <c r="X26" s="210" t="str">
        <f t="shared" si="12"/>
        <v/>
      </c>
      <c r="Y26" s="211" t="str">
        <f t="shared" si="13"/>
        <v/>
      </c>
      <c r="Z26" s="198"/>
      <c r="AA26" s="212" t="str">
        <f t="shared" si="23"/>
        <v>20.0</v>
      </c>
      <c r="AB26" s="205" t="str">
        <f t="shared" si="24"/>
        <v>30.0</v>
      </c>
      <c r="AC26" s="213">
        <f t="shared" si="25"/>
        <v>610</v>
      </c>
    </row>
    <row r="27" spans="1:29" ht="14" x14ac:dyDescent="0.2">
      <c r="A27" s="110"/>
      <c r="B27" s="179"/>
      <c r="C27" s="171"/>
      <c r="D27" s="184" t="str">
        <f t="shared" ref="D27:D31" si="26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8"/>
        <v/>
      </c>
      <c r="U27" s="207" t="str">
        <f t="shared" si="9"/>
        <v/>
      </c>
      <c r="V27" s="208" t="str">
        <f t="shared" si="10"/>
        <v/>
      </c>
      <c r="W27" s="209" t="str">
        <f t="shared" si="11"/>
        <v/>
      </c>
      <c r="X27" s="210" t="str">
        <f t="shared" si="12"/>
        <v/>
      </c>
      <c r="Y27" s="211" t="str">
        <f t="shared" si="13"/>
        <v/>
      </c>
      <c r="Z27" s="198"/>
      <c r="AA27" s="212" t="str">
        <f t="shared" si="23"/>
        <v/>
      </c>
      <c r="AB27" s="205" t="str">
        <f t="shared" si="24"/>
        <v/>
      </c>
      <c r="AC27" s="213" t="str">
        <f t="shared" si="25"/>
        <v/>
      </c>
    </row>
    <row r="28" spans="1:29" ht="14.25" customHeight="1" x14ac:dyDescent="0.2">
      <c r="A28" s="110"/>
      <c r="B28" s="138"/>
      <c r="C28" s="139"/>
      <c r="D28" s="140" t="str">
        <f t="shared" si="26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8"/>
        <v/>
      </c>
      <c r="U28" s="207" t="str">
        <f t="shared" si="9"/>
        <v/>
      </c>
      <c r="V28" s="208" t="str">
        <f t="shared" si="10"/>
        <v/>
      </c>
      <c r="W28" s="209" t="str">
        <f t="shared" si="11"/>
        <v/>
      </c>
      <c r="X28" s="210" t="str">
        <f t="shared" si="12"/>
        <v/>
      </c>
      <c r="Y28" s="211" t="str">
        <f t="shared" si="13"/>
        <v/>
      </c>
      <c r="Z28" s="198"/>
      <c r="AA28" s="212" t="str">
        <f t="shared" si="23"/>
        <v/>
      </c>
      <c r="AB28" s="205" t="str">
        <f t="shared" si="24"/>
        <v/>
      </c>
      <c r="AC28" s="213" t="str">
        <f t="shared" si="25"/>
        <v/>
      </c>
    </row>
    <row r="29" spans="1:29" ht="14" x14ac:dyDescent="0.2">
      <c r="A29" s="110"/>
      <c r="B29" s="138"/>
      <c r="C29" s="139"/>
      <c r="D29" s="140" t="str">
        <f t="shared" si="26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8"/>
        <v/>
      </c>
      <c r="U29" s="207" t="str">
        <f t="shared" si="9"/>
        <v/>
      </c>
      <c r="V29" s="208" t="str">
        <f t="shared" si="10"/>
        <v/>
      </c>
      <c r="W29" s="209" t="str">
        <f t="shared" si="11"/>
        <v/>
      </c>
      <c r="X29" s="210" t="str">
        <f t="shared" si="12"/>
        <v/>
      </c>
      <c r="Y29" s="211" t="str">
        <f t="shared" si="13"/>
        <v/>
      </c>
      <c r="Z29" s="198"/>
      <c r="AA29" s="212" t="str">
        <f t="shared" si="23"/>
        <v/>
      </c>
      <c r="AB29" s="205" t="str">
        <f t="shared" si="24"/>
        <v/>
      </c>
      <c r="AC29" s="213" t="str">
        <f t="shared" si="25"/>
        <v/>
      </c>
    </row>
    <row r="30" spans="1:29" ht="14.25" customHeight="1" x14ac:dyDescent="0.2">
      <c r="A30" s="110"/>
      <c r="B30" s="138"/>
      <c r="C30" s="139"/>
      <c r="D30" s="140" t="str">
        <f t="shared" si="26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8"/>
        <v/>
      </c>
      <c r="U30" s="207" t="str">
        <f t="shared" si="9"/>
        <v/>
      </c>
      <c r="V30" s="208" t="str">
        <f t="shared" si="10"/>
        <v/>
      </c>
      <c r="W30" s="209" t="str">
        <f t="shared" si="11"/>
        <v/>
      </c>
      <c r="X30" s="210" t="str">
        <f t="shared" si="12"/>
        <v/>
      </c>
      <c r="Y30" s="211" t="str">
        <f t="shared" si="13"/>
        <v/>
      </c>
      <c r="Z30" s="198"/>
      <c r="AA30" s="212" t="str">
        <f t="shared" si="23"/>
        <v/>
      </c>
      <c r="AB30" s="205" t="str">
        <f t="shared" si="24"/>
        <v/>
      </c>
      <c r="AC30" s="213" t="str">
        <f t="shared" si="25"/>
        <v/>
      </c>
    </row>
    <row r="31" spans="1:29" ht="14.5" thickBot="1" x14ac:dyDescent="0.25">
      <c r="A31" s="110"/>
      <c r="B31" s="138"/>
      <c r="C31" s="139"/>
      <c r="D31" s="152" t="str">
        <f t="shared" si="26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8"/>
        <v/>
      </c>
      <c r="U31" s="215" t="str">
        <f t="shared" si="9"/>
        <v/>
      </c>
      <c r="V31" s="216" t="str">
        <f t="shared" si="10"/>
        <v/>
      </c>
      <c r="W31" s="217" t="str">
        <f t="shared" si="11"/>
        <v/>
      </c>
      <c r="X31" s="218" t="str">
        <f t="shared" si="12"/>
        <v/>
      </c>
      <c r="Y31" s="219" t="str">
        <f t="shared" si="13"/>
        <v/>
      </c>
      <c r="Z31" s="198"/>
      <c r="AA31" s="223" t="str">
        <f t="shared" si="23"/>
        <v/>
      </c>
      <c r="AB31" s="224" t="str">
        <f t="shared" si="24"/>
        <v/>
      </c>
      <c r="AC31" s="225" t="str">
        <f t="shared" si="25"/>
        <v/>
      </c>
    </row>
    <row r="32" spans="1:29" ht="15" customHeight="1" x14ac:dyDescent="0.25">
      <c r="A32" s="110"/>
      <c r="B32" s="451" t="s">
        <v>243</v>
      </c>
      <c r="C32" s="452"/>
      <c r="D32" s="453"/>
      <c r="E32" s="187" t="s">
        <v>179</v>
      </c>
      <c r="F32" s="460" t="s">
        <v>265</v>
      </c>
      <c r="G32" s="461"/>
      <c r="H32" s="462" t="s">
        <v>310</v>
      </c>
      <c r="I32" s="463"/>
      <c r="J32" s="463"/>
      <c r="K32" s="463"/>
      <c r="L32" s="463"/>
      <c r="M32" s="463"/>
      <c r="N32" s="463"/>
      <c r="O32" s="463"/>
      <c r="P32" s="463"/>
      <c r="Q32" s="464"/>
      <c r="R32" s="355"/>
      <c r="S32" s="101"/>
      <c r="T32" s="193"/>
      <c r="U32" s="193"/>
      <c r="V32" s="193"/>
      <c r="Y32" s="193"/>
      <c r="Z32" s="193"/>
    </row>
    <row r="33" spans="1:26" ht="15" customHeight="1" x14ac:dyDescent="0.25">
      <c r="A33" s="110"/>
      <c r="B33" s="454"/>
      <c r="C33" s="455"/>
      <c r="D33" s="456"/>
      <c r="E33" s="188" t="s">
        <v>180</v>
      </c>
      <c r="F33" s="471" t="s">
        <v>266</v>
      </c>
      <c r="G33" s="472"/>
      <c r="H33" s="465"/>
      <c r="I33" s="466"/>
      <c r="J33" s="466"/>
      <c r="K33" s="466"/>
      <c r="L33" s="466"/>
      <c r="M33" s="466"/>
      <c r="N33" s="466"/>
      <c r="O33" s="466"/>
      <c r="P33" s="466"/>
      <c r="Q33" s="467"/>
      <c r="R33" s="355"/>
      <c r="S33" s="101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7"/>
      <c r="C34" s="458"/>
      <c r="D34" s="459"/>
      <c r="E34" s="188" t="s">
        <v>181</v>
      </c>
      <c r="F34" s="471"/>
      <c r="G34" s="472"/>
      <c r="H34" s="465"/>
      <c r="I34" s="466"/>
      <c r="J34" s="466"/>
      <c r="K34" s="466"/>
      <c r="L34" s="466"/>
      <c r="M34" s="466"/>
      <c r="N34" s="466"/>
      <c r="O34" s="466"/>
      <c r="P34" s="466"/>
      <c r="Q34" s="467"/>
      <c r="R34" s="355"/>
      <c r="S34" s="101"/>
      <c r="T34" s="193"/>
      <c r="U34" s="193"/>
      <c r="V34" s="193"/>
      <c r="Y34" s="193"/>
      <c r="Z34" s="193"/>
    </row>
    <row r="35" spans="1:26" ht="22.5" customHeight="1" x14ac:dyDescent="0.25">
      <c r="A35" s="110"/>
      <c r="B35" s="473" t="s">
        <v>244</v>
      </c>
      <c r="C35" s="474"/>
      <c r="D35" s="475"/>
      <c r="E35" s="445" t="s">
        <v>183</v>
      </c>
      <c r="F35" s="471" t="str">
        <f>参照ﾃﾞｰﾀ!AL6</f>
        <v>ﾈﾌﾟﾁｭｰﾝⅫ</v>
      </c>
      <c r="G35" s="472"/>
      <c r="H35" s="465"/>
      <c r="I35" s="466"/>
      <c r="J35" s="466"/>
      <c r="K35" s="466"/>
      <c r="L35" s="466"/>
      <c r="M35" s="466"/>
      <c r="N35" s="466"/>
      <c r="O35" s="466"/>
      <c r="P35" s="466"/>
      <c r="Q35" s="467"/>
      <c r="R35" s="355"/>
      <c r="S35" s="101"/>
      <c r="T35" s="193"/>
      <c r="U35" s="193"/>
      <c r="V35" s="193"/>
      <c r="Y35" s="193"/>
      <c r="Z35" s="193"/>
    </row>
    <row r="36" spans="1:26" ht="15" customHeight="1" x14ac:dyDescent="0.25">
      <c r="A36" s="110"/>
      <c r="B36" s="476"/>
      <c r="C36" s="477"/>
      <c r="D36" s="478"/>
      <c r="E36" s="484"/>
      <c r="F36" s="471"/>
      <c r="G36" s="472"/>
      <c r="H36" s="465"/>
      <c r="I36" s="466"/>
      <c r="J36" s="466"/>
      <c r="K36" s="466"/>
      <c r="L36" s="466"/>
      <c r="M36" s="466"/>
      <c r="N36" s="466"/>
      <c r="O36" s="466"/>
      <c r="P36" s="466"/>
      <c r="Q36" s="467"/>
      <c r="R36" s="355"/>
      <c r="S36" s="101"/>
      <c r="T36" s="193"/>
      <c r="U36" s="193"/>
      <c r="V36" s="193"/>
      <c r="Y36" s="193"/>
      <c r="Z36" s="193"/>
    </row>
    <row r="37" spans="1:26" ht="15" customHeight="1" x14ac:dyDescent="0.25">
      <c r="A37" s="110"/>
      <c r="B37" s="476"/>
      <c r="C37" s="477"/>
      <c r="D37" s="478"/>
      <c r="E37" s="187" t="s">
        <v>182</v>
      </c>
      <c r="F37" s="485">
        <v>43938</v>
      </c>
      <c r="G37" s="461"/>
      <c r="H37" s="465"/>
      <c r="I37" s="466"/>
      <c r="J37" s="466"/>
      <c r="K37" s="466"/>
      <c r="L37" s="466"/>
      <c r="M37" s="466"/>
      <c r="N37" s="466"/>
      <c r="O37" s="466"/>
      <c r="P37" s="466"/>
      <c r="Q37" s="467"/>
      <c r="R37" s="355"/>
      <c r="S37" s="101"/>
      <c r="T37" s="193"/>
      <c r="U37" s="193"/>
      <c r="V37" s="193"/>
      <c r="Y37" s="193"/>
      <c r="Z37" s="193"/>
    </row>
    <row r="38" spans="1:26" ht="15" customHeight="1" x14ac:dyDescent="0.25">
      <c r="A38" s="110"/>
      <c r="B38" s="476"/>
      <c r="C38" s="477"/>
      <c r="D38" s="478"/>
      <c r="E38" s="188" t="s">
        <v>195</v>
      </c>
      <c r="F38" s="471" t="s">
        <v>73</v>
      </c>
      <c r="G38" s="472"/>
      <c r="H38" s="465"/>
      <c r="I38" s="466"/>
      <c r="J38" s="466"/>
      <c r="K38" s="466"/>
      <c r="L38" s="466"/>
      <c r="M38" s="466"/>
      <c r="N38" s="466"/>
      <c r="O38" s="466"/>
      <c r="P38" s="466"/>
      <c r="Q38" s="467"/>
      <c r="R38" s="355"/>
      <c r="S38" s="101"/>
      <c r="T38" s="193"/>
      <c r="U38" s="193"/>
      <c r="V38" s="193"/>
      <c r="Y38" s="193"/>
      <c r="Z38" s="193"/>
    </row>
    <row r="39" spans="1:26" ht="15" customHeight="1" x14ac:dyDescent="0.25">
      <c r="A39" s="110"/>
      <c r="B39" s="476"/>
      <c r="C39" s="477"/>
      <c r="D39" s="478"/>
      <c r="E39" s="445" t="s">
        <v>183</v>
      </c>
      <c r="F39" s="471" t="str">
        <f>参照ﾃﾞｰﾀ!AL7</f>
        <v>かまくら</v>
      </c>
      <c r="G39" s="472"/>
      <c r="H39" s="465"/>
      <c r="I39" s="466"/>
      <c r="J39" s="466"/>
      <c r="K39" s="466"/>
      <c r="L39" s="466"/>
      <c r="M39" s="466"/>
      <c r="N39" s="466"/>
      <c r="O39" s="466"/>
      <c r="P39" s="466"/>
      <c r="Q39" s="467"/>
      <c r="R39" s="355"/>
      <c r="S39" s="101"/>
      <c r="T39" s="193"/>
      <c r="U39" s="193"/>
      <c r="V39" s="193"/>
      <c r="Y39" s="193"/>
      <c r="Z39" s="193"/>
    </row>
    <row r="40" spans="1:26" ht="15" customHeight="1" x14ac:dyDescent="0.25">
      <c r="A40" s="110"/>
      <c r="B40" s="476"/>
      <c r="C40" s="477"/>
      <c r="D40" s="478"/>
      <c r="E40" s="445"/>
      <c r="F40" s="471"/>
      <c r="G40" s="472"/>
      <c r="H40" s="465"/>
      <c r="I40" s="466"/>
      <c r="J40" s="466"/>
      <c r="K40" s="466"/>
      <c r="L40" s="466"/>
      <c r="M40" s="466"/>
      <c r="N40" s="466"/>
      <c r="O40" s="466"/>
      <c r="P40" s="466"/>
      <c r="Q40" s="467"/>
      <c r="R40" s="355"/>
      <c r="S40" s="101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79"/>
      <c r="C41" s="480"/>
      <c r="D41" s="481"/>
      <c r="E41" s="189"/>
      <c r="F41" s="482"/>
      <c r="G41" s="483"/>
      <c r="H41" s="468"/>
      <c r="I41" s="469"/>
      <c r="J41" s="469"/>
      <c r="K41" s="469"/>
      <c r="L41" s="469"/>
      <c r="M41" s="469"/>
      <c r="N41" s="469"/>
      <c r="O41" s="469"/>
      <c r="P41" s="469"/>
      <c r="Q41" s="470"/>
      <c r="R41" s="355"/>
      <c r="S41" s="101"/>
      <c r="T41" s="193"/>
      <c r="U41" s="193"/>
      <c r="V41" s="193"/>
      <c r="W41" s="193"/>
      <c r="X41" s="193"/>
      <c r="Y41" s="193"/>
      <c r="Z41" s="193"/>
    </row>
  </sheetData>
  <sheetProtection algorithmName="SHA-512" hashValue="M6V3FiiNK2bDUQHztqvQBQpf/GZncU9xhQSfyusxsjx+2Pn8DoJXo5BbDFR9mQ2JdPypJ24b11hu3vLu+h0vJA==" saltValue="1RfkByKSwJNl6MS6/nOSTQ==" spinCount="100000" sheet="1" objects="1" scenarios="1"/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0"/>
  <dataValidations count="8">
    <dataValidation type="list" allowBlank="1" showInputMessage="1" showErrorMessage="1" sqref="D3" xr:uid="{00000000-0002-0000-0200-000000000000}">
      <formula1>レース番号</formula1>
    </dataValidation>
    <dataValidation type="list" allowBlank="1" showInputMessage="1" showErrorMessage="1" sqref="I6" xr:uid="{00000000-0002-0000-0200-000001000000}">
      <formula1>ＴＡ</formula1>
    </dataValidation>
    <dataValidation type="list" showInputMessage="1" showErrorMessage="1" sqref="E3" xr:uid="{00000000-0002-0000-0200-000002000000}">
      <formula1>レース名</formula1>
    </dataValidation>
    <dataValidation type="list" allowBlank="1" showInputMessage="1" showErrorMessage="1" sqref="N2 F38:G38" xr:uid="{00000000-0002-0000-0200-000003000000}">
      <formula1>コース</formula1>
    </dataValidation>
    <dataValidation type="list" allowBlank="1" showInputMessage="1" showErrorMessage="1" sqref="G2" xr:uid="{00000000-0002-0000-0200-000004000000}">
      <formula1>月</formula1>
    </dataValidation>
    <dataValidation type="list" allowBlank="1" showInputMessage="1" showErrorMessage="1" sqref="J3:K3" xr:uid="{00000000-0002-0000-0200-000005000000}">
      <formula1>暫定</formula1>
    </dataValidation>
    <dataValidation type="list" allowBlank="1" showInputMessage="1" showErrorMessage="1" sqref="Q2:R2" xr:uid="{00000000-0002-0000-0200-000006000000}">
      <formula1>時刻</formula1>
    </dataValidation>
    <dataValidation type="list" allowBlank="1" showInputMessage="1" showErrorMessage="1" sqref="P2 F37:G37" xr:uid="{00000000-0002-0000-02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zoomScale="85" zoomScaleNormal="85" workbookViewId="0">
      <selection activeCell="B1" sqref="B1"/>
    </sheetView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81640625" style="192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9" width="2.4531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46" t="str">
        <f>参照ﾃﾞｰﾀ!P4</f>
        <v>2022年</v>
      </c>
      <c r="E2" s="446"/>
      <c r="F2" s="446"/>
      <c r="G2" s="103" t="s">
        <v>186</v>
      </c>
      <c r="H2" s="104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43938</v>
      </c>
      <c r="Q2" s="243">
        <v>0.4375</v>
      </c>
      <c r="R2" s="10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111" t="s">
        <v>297</v>
      </c>
      <c r="E3" s="447" t="s">
        <v>63</v>
      </c>
      <c r="F3" s="447"/>
      <c r="G3" s="447"/>
      <c r="H3" s="447"/>
      <c r="I3" s="447"/>
      <c r="J3" s="448" t="s">
        <v>83</v>
      </c>
      <c r="K3" s="448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>
        <v>15</v>
      </c>
      <c r="Q3" s="116" t="s">
        <v>1</v>
      </c>
      <c r="R3" s="101"/>
      <c r="S3" s="101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245</v>
      </c>
      <c r="M5" s="119" t="s">
        <v>242</v>
      </c>
      <c r="N5" s="118" t="s">
        <v>70</v>
      </c>
      <c r="O5" s="118" t="s">
        <v>13</v>
      </c>
      <c r="P5" s="449" t="s">
        <v>69</v>
      </c>
      <c r="Q5" s="450"/>
      <c r="R5" s="190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255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191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>
        <v>150</v>
      </c>
      <c r="D7" s="129" t="str">
        <f t="shared" ref="D7:D19" si="0">IF(ISBLANK(C7),"",VLOOKUP(C7,各艇データ,2,FALSE))</f>
        <v>SHARK X</v>
      </c>
      <c r="E7" s="227">
        <f t="shared" ref="E7:E19" si="1">IF($I$6="Ⅰ",T7,IF($I$6="Ⅱ",U7,IF($I$6="Ⅲ",V7,"")))</f>
        <v>8.8422850142875546</v>
      </c>
      <c r="F7" s="130">
        <v>1</v>
      </c>
      <c r="G7" s="131">
        <v>0.54728009259259258</v>
      </c>
      <c r="H7" s="128">
        <f t="shared" ref="H7:H19" si="2">IFERROR(IF(G7-$Q$2&lt;=0,"",(G7-$Q$2)*86400),"")</f>
        <v>9484.9999999999982</v>
      </c>
      <c r="I7" s="132">
        <f t="shared" ref="I7:I19" si="3">IF($I$6="Ⅰ",W7,IF($I$6="Ⅱ",X7,IF($I$6="Ⅲ",Y7,"")))</f>
        <v>915.80000000000007</v>
      </c>
      <c r="J7" s="130"/>
      <c r="K7" s="133">
        <f t="shared" ref="K7:K19" si="4">IFERROR(H7*(1+0.01*J7)-I7*$N$3,"")</f>
        <v>-863.54000000000269</v>
      </c>
      <c r="L7" s="131">
        <f t="shared" ref="L7:L19" si="5">IFERROR((K7-$K$7)/86400,"")</f>
        <v>0</v>
      </c>
      <c r="M7" s="134">
        <f t="shared" ref="M7:M19" si="6">IFERROR((K7-$K$7)/$N$3,"")</f>
        <v>0</v>
      </c>
      <c r="N7" s="135">
        <f t="shared" ref="N7:N19" si="7">IFERROR($N$3/(H7/3600),"")</f>
        <v>4.2888771744860321</v>
      </c>
      <c r="O7" s="136">
        <f t="shared" ref="O7:O19" si="8">ROUND(IF($O$6="MAX=20",AA7,IF($O$6="MAX=30",AB7,IF($O$6="MAX=40",AC7,""))),1)</f>
        <v>20</v>
      </c>
      <c r="P7" s="232"/>
      <c r="Q7" s="137"/>
      <c r="R7" s="190"/>
      <c r="S7" s="190"/>
      <c r="T7" s="206">
        <f t="shared" ref="T7:T31" si="9">IF(ISBLANK(C7),"",VLOOKUP(C7,各艇データ,3,FALSE))</f>
        <v>8.8422850142875546</v>
      </c>
      <c r="U7" s="207">
        <f t="shared" ref="U7:U31" si="10">IF(ISBLANK(C7),"",VLOOKUP(C7,各艇データ,4,FALSE))</f>
        <v>8.6943835853001676</v>
      </c>
      <c r="V7" s="208">
        <f t="shared" ref="V7:V31" si="11">IF(ISBLANK(C7),"",VLOOKUP(C7,各艇データ,5,FALSE))</f>
        <v>8.7332704046710443</v>
      </c>
      <c r="W7" s="209">
        <f t="shared" ref="W7:W31" si="12">IF(ISBLANK(C7),"",VLOOKUP(C7,各艇データ,6,FALSE))</f>
        <v>915.80000000000007</v>
      </c>
      <c r="X7" s="210">
        <f t="shared" ref="X7:X31" si="13">IF(ISBLANK(C7),"",VLOOKUP(C7,各艇データ,7,FALSE))</f>
        <v>587.45000000000016</v>
      </c>
      <c r="Y7" s="211">
        <f t="shared" ref="Y7:Y31" si="14">IF(ISBLANK(C7),"",VLOOKUP(C7,各艇データ,8,FALSE))</f>
        <v>524.25</v>
      </c>
      <c r="Z7" s="198"/>
      <c r="AA7" s="212">
        <f>IF(ISBLANK(B7),"",IFERROR(20*($P$3+1-$B7)/$P$3,"20.0"))</f>
        <v>20</v>
      </c>
      <c r="AB7" s="205">
        <f>IF(ISBLANK(B7),"",IFERROR(30*($P$3+1-$B7)/$P$3,"30.0"))</f>
        <v>30</v>
      </c>
      <c r="AC7" s="213">
        <f>IF(ISBLANK(B7),"",IFERROR(30*($P$3-$B7)/($P$3-1)+10,"20.0"))</f>
        <v>40</v>
      </c>
    </row>
    <row r="8" spans="1:29" ht="14" x14ac:dyDescent="0.2">
      <c r="A8" s="110"/>
      <c r="B8" s="138">
        <v>2</v>
      </c>
      <c r="C8" s="139">
        <v>3387</v>
      </c>
      <c r="D8" s="140" t="str">
        <f t="shared" si="0"/>
        <v>BASIC</v>
      </c>
      <c r="E8" s="228">
        <f t="shared" si="1"/>
        <v>9.0557237042641869</v>
      </c>
      <c r="F8" s="141">
        <v>2</v>
      </c>
      <c r="G8" s="142">
        <v>0.55078703703703702</v>
      </c>
      <c r="H8" s="139">
        <f t="shared" si="2"/>
        <v>9787.9999999999982</v>
      </c>
      <c r="I8" s="143">
        <f t="shared" si="3"/>
        <v>908.09999999999991</v>
      </c>
      <c r="J8" s="141"/>
      <c r="K8" s="144">
        <f t="shared" si="4"/>
        <v>-473.53000000000065</v>
      </c>
      <c r="L8" s="142">
        <f t="shared" si="5"/>
        <v>4.5140046296296534E-3</v>
      </c>
      <c r="M8" s="145">
        <f t="shared" si="6"/>
        <v>34.514159292035579</v>
      </c>
      <c r="N8" s="146">
        <f t="shared" si="7"/>
        <v>4.1561095218635069</v>
      </c>
      <c r="O8" s="147">
        <f t="shared" si="8"/>
        <v>18.7</v>
      </c>
      <c r="P8" s="181"/>
      <c r="Q8" s="149"/>
      <c r="R8" s="190"/>
      <c r="S8" s="190"/>
      <c r="T8" s="206">
        <f t="shared" si="9"/>
        <v>9.0557237042641869</v>
      </c>
      <c r="U8" s="207">
        <f t="shared" si="10"/>
        <v>8.4951286718715568</v>
      </c>
      <c r="V8" s="208">
        <f t="shared" si="11"/>
        <v>8.5289736329953456</v>
      </c>
      <c r="W8" s="209">
        <f t="shared" si="12"/>
        <v>908.09999999999991</v>
      </c>
      <c r="X8" s="210">
        <f t="shared" si="13"/>
        <v>592.24999999999989</v>
      </c>
      <c r="Y8" s="211">
        <f t="shared" si="14"/>
        <v>529.29999999999995</v>
      </c>
      <c r="Z8" s="198"/>
      <c r="AA8" s="212">
        <f t="shared" ref="AA8:AA31" si="15">IF(ISBLANK(B8),"",IFERROR(20*($P$3+1-$B8)/$P$3,"20.0"))</f>
        <v>18.666666666666668</v>
      </c>
      <c r="AB8" s="205">
        <f t="shared" ref="AB8:AB31" si="16">IF(ISBLANK(B8),"",IFERROR(30*($P$3+1-$B8)/$P$3,"30.0"))</f>
        <v>28</v>
      </c>
      <c r="AC8" s="213">
        <f t="shared" ref="AC8:AC31" si="17">IF(ISBLANK(B8),"",IFERROR(30*($P$3-$B8)/($P$3-1)+10,"20.0"))</f>
        <v>37.857142857142861</v>
      </c>
    </row>
    <row r="9" spans="1:29" ht="14" x14ac:dyDescent="0.2">
      <c r="A9" s="110"/>
      <c r="B9" s="138">
        <v>3</v>
      </c>
      <c r="C9" s="139">
        <v>6732</v>
      </c>
      <c r="D9" s="140" t="str">
        <f t="shared" si="0"/>
        <v>アイデアル</v>
      </c>
      <c r="E9" s="228">
        <f t="shared" si="1"/>
        <v>9.1179858714692124</v>
      </c>
      <c r="F9" s="141">
        <v>4</v>
      </c>
      <c r="G9" s="142">
        <v>0.56393518518518515</v>
      </c>
      <c r="H9" s="139">
        <f t="shared" si="2"/>
        <v>10923.999999999996</v>
      </c>
      <c r="I9" s="143">
        <f t="shared" si="3"/>
        <v>905.89999999999986</v>
      </c>
      <c r="J9" s="141"/>
      <c r="K9" s="144">
        <f t="shared" si="4"/>
        <v>687.32999999999811</v>
      </c>
      <c r="L9" s="142">
        <f t="shared" si="5"/>
        <v>1.794988425925927E-2</v>
      </c>
      <c r="M9" s="145">
        <f t="shared" si="6"/>
        <v>137.24513274336289</v>
      </c>
      <c r="N9" s="146">
        <f t="shared" si="7"/>
        <v>3.72391065543757</v>
      </c>
      <c r="O9" s="147">
        <f t="shared" si="8"/>
        <v>17.3</v>
      </c>
      <c r="P9" s="181"/>
      <c r="Q9" s="149"/>
      <c r="R9" s="190"/>
      <c r="S9" s="190"/>
      <c r="T9" s="206">
        <f t="shared" si="9"/>
        <v>9.1179858714692124</v>
      </c>
      <c r="U9" s="207">
        <f t="shared" si="10"/>
        <v>9.0552117700420052</v>
      </c>
      <c r="V9" s="208">
        <f t="shared" si="11"/>
        <v>9.0344681179525725</v>
      </c>
      <c r="W9" s="209">
        <f t="shared" si="12"/>
        <v>905.89999999999986</v>
      </c>
      <c r="X9" s="210">
        <f t="shared" si="13"/>
        <v>579.125</v>
      </c>
      <c r="Y9" s="211">
        <f t="shared" si="14"/>
        <v>517.1</v>
      </c>
      <c r="Z9" s="198"/>
      <c r="AA9" s="212">
        <f t="shared" si="15"/>
        <v>17.333333333333332</v>
      </c>
      <c r="AB9" s="205">
        <f t="shared" si="16"/>
        <v>26</v>
      </c>
      <c r="AC9" s="213">
        <f t="shared" si="17"/>
        <v>35.714285714285715</v>
      </c>
    </row>
    <row r="10" spans="1:29" ht="14" x14ac:dyDescent="0.2">
      <c r="A10" s="110"/>
      <c r="B10" s="138">
        <v>4</v>
      </c>
      <c r="C10" s="139">
        <v>5752</v>
      </c>
      <c r="D10" s="140" t="str">
        <f t="shared" si="0"/>
        <v>アルファ</v>
      </c>
      <c r="E10" s="228">
        <f t="shared" si="1"/>
        <v>10.222962986728632</v>
      </c>
      <c r="F10" s="141">
        <v>3</v>
      </c>
      <c r="G10" s="142">
        <v>0.55984953703703699</v>
      </c>
      <c r="H10" s="139">
        <f t="shared" si="2"/>
        <v>10570.999999999996</v>
      </c>
      <c r="I10" s="143">
        <f t="shared" si="3"/>
        <v>869.94999999999993</v>
      </c>
      <c r="J10" s="141"/>
      <c r="K10" s="144">
        <f t="shared" si="4"/>
        <v>740.56499999999687</v>
      </c>
      <c r="L10" s="142">
        <f t="shared" si="5"/>
        <v>1.8566030092592587E-2</v>
      </c>
      <c r="M10" s="145">
        <f t="shared" si="6"/>
        <v>141.95619469026545</v>
      </c>
      <c r="N10" s="146">
        <f t="shared" si="7"/>
        <v>3.8482641188156292</v>
      </c>
      <c r="O10" s="147">
        <f t="shared" si="8"/>
        <v>16</v>
      </c>
      <c r="P10" s="181"/>
      <c r="Q10" s="149"/>
      <c r="R10" s="190"/>
      <c r="S10" s="190"/>
      <c r="T10" s="206">
        <f t="shared" si="9"/>
        <v>10.222962986728632</v>
      </c>
      <c r="U10" s="207">
        <f t="shared" si="10"/>
        <v>10.07415894992123</v>
      </c>
      <c r="V10" s="208">
        <f t="shared" si="11"/>
        <v>10.060791584342461</v>
      </c>
      <c r="W10" s="209">
        <f t="shared" si="12"/>
        <v>869.94999999999993</v>
      </c>
      <c r="X10" s="210">
        <f t="shared" si="13"/>
        <v>557.85</v>
      </c>
      <c r="Y10" s="211">
        <f t="shared" si="14"/>
        <v>495.05000000000007</v>
      </c>
      <c r="Z10" s="198"/>
      <c r="AA10" s="212">
        <f t="shared" si="15"/>
        <v>16</v>
      </c>
      <c r="AB10" s="205">
        <f t="shared" si="16"/>
        <v>24</v>
      </c>
      <c r="AC10" s="213">
        <f t="shared" si="17"/>
        <v>33.571428571428569</v>
      </c>
    </row>
    <row r="11" spans="1:29" ht="14" x14ac:dyDescent="0.2">
      <c r="A11" s="110"/>
      <c r="B11" s="150">
        <v>5</v>
      </c>
      <c r="C11" s="151">
        <v>321</v>
      </c>
      <c r="D11" s="152" t="str">
        <f t="shared" si="0"/>
        <v>かまくら</v>
      </c>
      <c r="E11" s="229">
        <f t="shared" si="1"/>
        <v>9.8081702861274724</v>
      </c>
      <c r="F11" s="153">
        <v>5</v>
      </c>
      <c r="G11" s="154">
        <v>0.56405092592592598</v>
      </c>
      <c r="H11" s="155">
        <f t="shared" si="2"/>
        <v>10934.000000000005</v>
      </c>
      <c r="I11" s="156">
        <f t="shared" si="3"/>
        <v>882.8</v>
      </c>
      <c r="J11" s="157"/>
      <c r="K11" s="158">
        <f t="shared" si="4"/>
        <v>958.36000000000604</v>
      </c>
      <c r="L11" s="159">
        <f t="shared" si="5"/>
        <v>2.1086805555555657E-2</v>
      </c>
      <c r="M11" s="160">
        <f t="shared" si="6"/>
        <v>161.23008849557598</v>
      </c>
      <c r="N11" s="161">
        <f t="shared" si="7"/>
        <v>3.720504847265409</v>
      </c>
      <c r="O11" s="162">
        <f t="shared" si="8"/>
        <v>14.7</v>
      </c>
      <c r="P11" s="222"/>
      <c r="Q11" s="164"/>
      <c r="R11" s="190"/>
      <c r="S11" s="190"/>
      <c r="T11" s="206">
        <f t="shared" si="9"/>
        <v>9.8081702861274724</v>
      </c>
      <c r="U11" s="207">
        <f t="shared" si="10"/>
        <v>9.5457454339411836</v>
      </c>
      <c r="V11" s="208">
        <f t="shared" si="11"/>
        <v>9.5948141158254678</v>
      </c>
      <c r="W11" s="209">
        <f t="shared" si="12"/>
        <v>882.8</v>
      </c>
      <c r="X11" s="210">
        <f t="shared" si="13"/>
        <v>568.49999999999989</v>
      </c>
      <c r="Y11" s="211">
        <f t="shared" si="14"/>
        <v>504.65000000000003</v>
      </c>
      <c r="Z11" s="198"/>
      <c r="AA11" s="212">
        <f t="shared" si="15"/>
        <v>14.666666666666666</v>
      </c>
      <c r="AB11" s="205">
        <f t="shared" si="16"/>
        <v>22</v>
      </c>
      <c r="AC11" s="213">
        <f t="shared" si="17"/>
        <v>31.428571428571427</v>
      </c>
    </row>
    <row r="12" spans="1:29" ht="14" x14ac:dyDescent="0.2">
      <c r="A12" s="110"/>
      <c r="B12" s="127">
        <v>6</v>
      </c>
      <c r="C12" s="128">
        <v>380</v>
      </c>
      <c r="D12" s="129" t="str">
        <f t="shared" si="0"/>
        <v>テティス</v>
      </c>
      <c r="E12" s="227">
        <f t="shared" si="1"/>
        <v>9.5386750524605866</v>
      </c>
      <c r="F12" s="130">
        <v>6</v>
      </c>
      <c r="G12" s="131">
        <v>0.56996527777777783</v>
      </c>
      <c r="H12" s="128">
        <f t="shared" si="2"/>
        <v>11445.000000000005</v>
      </c>
      <c r="I12" s="132">
        <f t="shared" si="3"/>
        <v>891.54999999999984</v>
      </c>
      <c r="J12" s="130"/>
      <c r="K12" s="133">
        <f t="shared" si="4"/>
        <v>1370.485000000006</v>
      </c>
      <c r="L12" s="131">
        <f t="shared" si="5"/>
        <v>2.5856770833333435E-2</v>
      </c>
      <c r="M12" s="134">
        <f t="shared" si="6"/>
        <v>197.70132743362907</v>
      </c>
      <c r="N12" s="135">
        <f t="shared" si="7"/>
        <v>3.554390563564874</v>
      </c>
      <c r="O12" s="136">
        <f t="shared" si="8"/>
        <v>13.3</v>
      </c>
      <c r="P12" s="420"/>
      <c r="Q12" s="137"/>
      <c r="R12" s="190"/>
      <c r="S12" s="190"/>
      <c r="T12" s="206">
        <f t="shared" si="9"/>
        <v>9.5386750524605866</v>
      </c>
      <c r="U12" s="207">
        <f t="shared" si="10"/>
        <v>9.6408605613418992</v>
      </c>
      <c r="V12" s="208">
        <f t="shared" si="11"/>
        <v>9.625396805889741</v>
      </c>
      <c r="W12" s="209">
        <f t="shared" si="12"/>
        <v>891.54999999999984</v>
      </c>
      <c r="X12" s="210">
        <f t="shared" si="13"/>
        <v>566.52499999999986</v>
      </c>
      <c r="Y12" s="211">
        <f t="shared" si="14"/>
        <v>503.99999999999989</v>
      </c>
      <c r="Z12" s="198"/>
      <c r="AA12" s="212">
        <f t="shared" si="15"/>
        <v>13.333333333333334</v>
      </c>
      <c r="AB12" s="205">
        <f t="shared" si="16"/>
        <v>20</v>
      </c>
      <c r="AC12" s="213">
        <f t="shared" si="17"/>
        <v>29.285714285714285</v>
      </c>
    </row>
    <row r="13" spans="1:29" ht="14" x14ac:dyDescent="0.2">
      <c r="A13" s="110"/>
      <c r="B13" s="138">
        <v>7</v>
      </c>
      <c r="C13" s="139">
        <v>346</v>
      </c>
      <c r="D13" s="140" t="str">
        <f t="shared" si="0"/>
        <v>飛車角</v>
      </c>
      <c r="E13" s="228">
        <f t="shared" si="1"/>
        <v>8.9039426648221056</v>
      </c>
      <c r="F13" s="141">
        <v>8</v>
      </c>
      <c r="G13" s="142">
        <v>0.58821759259259265</v>
      </c>
      <c r="H13" s="139">
        <f t="shared" si="2"/>
        <v>13022.000000000005</v>
      </c>
      <c r="I13" s="143">
        <f t="shared" si="3"/>
        <v>913.55</v>
      </c>
      <c r="J13" s="141"/>
      <c r="K13" s="144">
        <f t="shared" si="4"/>
        <v>2698.8850000000057</v>
      </c>
      <c r="L13" s="142">
        <f t="shared" si="5"/>
        <v>4.1231770833333431E-2</v>
      </c>
      <c r="M13" s="145">
        <f t="shared" si="6"/>
        <v>315.25884955752286</v>
      </c>
      <c r="N13" s="146">
        <f t="shared" si="7"/>
        <v>3.1239440946091221</v>
      </c>
      <c r="O13" s="147">
        <f t="shared" si="8"/>
        <v>12</v>
      </c>
      <c r="P13" s="181"/>
      <c r="Q13" s="149"/>
      <c r="R13" s="190"/>
      <c r="S13" s="190"/>
      <c r="T13" s="206">
        <f t="shared" si="9"/>
        <v>8.9039426648221056</v>
      </c>
      <c r="U13" s="207">
        <f t="shared" si="10"/>
        <v>9.2817003256161552</v>
      </c>
      <c r="V13" s="208">
        <f t="shared" si="11"/>
        <v>9.095147902972478</v>
      </c>
      <c r="W13" s="209">
        <f t="shared" si="12"/>
        <v>913.55</v>
      </c>
      <c r="X13" s="210">
        <f t="shared" si="13"/>
        <v>574.125</v>
      </c>
      <c r="Y13" s="211">
        <f t="shared" si="14"/>
        <v>515.70000000000005</v>
      </c>
      <c r="Z13" s="198"/>
      <c r="AA13" s="212">
        <f t="shared" si="15"/>
        <v>12</v>
      </c>
      <c r="AB13" s="205">
        <f t="shared" si="16"/>
        <v>18</v>
      </c>
      <c r="AC13" s="213">
        <f t="shared" si="17"/>
        <v>27.142857142857142</v>
      </c>
    </row>
    <row r="14" spans="1:29" ht="14" x14ac:dyDescent="0.2">
      <c r="A14" s="110"/>
      <c r="B14" s="138">
        <v>8</v>
      </c>
      <c r="C14" s="139">
        <v>1733</v>
      </c>
      <c r="D14" s="140" t="str">
        <f t="shared" si="0"/>
        <v>ケロニア</v>
      </c>
      <c r="E14" s="228">
        <f t="shared" si="1"/>
        <v>9.5326330236319166</v>
      </c>
      <c r="F14" s="141">
        <v>9</v>
      </c>
      <c r="G14" s="142">
        <v>0.58918981481481481</v>
      </c>
      <c r="H14" s="139">
        <f t="shared" si="2"/>
        <v>13106</v>
      </c>
      <c r="I14" s="143">
        <f t="shared" si="3"/>
        <v>891.74999999999989</v>
      </c>
      <c r="J14" s="141"/>
      <c r="K14" s="144">
        <f t="shared" si="4"/>
        <v>3029.2250000000004</v>
      </c>
      <c r="L14" s="142">
        <f t="shared" si="5"/>
        <v>4.5055150462962996E-2</v>
      </c>
      <c r="M14" s="145">
        <f t="shared" si="6"/>
        <v>344.49247787610642</v>
      </c>
      <c r="N14" s="146">
        <f t="shared" si="7"/>
        <v>3.1039218678467879</v>
      </c>
      <c r="O14" s="147">
        <f t="shared" si="8"/>
        <v>10.7</v>
      </c>
      <c r="P14" s="181"/>
      <c r="Q14" s="149"/>
      <c r="R14" s="190"/>
      <c r="S14" s="190"/>
      <c r="T14" s="206">
        <f t="shared" si="9"/>
        <v>9.5326330236319166</v>
      </c>
      <c r="U14" s="207">
        <f t="shared" si="10"/>
        <v>9.6602801485408207</v>
      </c>
      <c r="V14" s="208">
        <f t="shared" si="11"/>
        <v>9.7155815831745027</v>
      </c>
      <c r="W14" s="209">
        <f t="shared" si="12"/>
        <v>891.74999999999989</v>
      </c>
      <c r="X14" s="210">
        <f t="shared" si="13"/>
        <v>566.12500000000011</v>
      </c>
      <c r="Y14" s="211">
        <f t="shared" si="14"/>
        <v>502.10000000000014</v>
      </c>
      <c r="Z14" s="198"/>
      <c r="AA14" s="212">
        <f t="shared" si="15"/>
        <v>10.666666666666666</v>
      </c>
      <c r="AB14" s="205">
        <f t="shared" si="16"/>
        <v>16</v>
      </c>
      <c r="AC14" s="213">
        <f t="shared" si="17"/>
        <v>25</v>
      </c>
    </row>
    <row r="15" spans="1:29" ht="14" x14ac:dyDescent="0.2">
      <c r="A15" s="110"/>
      <c r="B15" s="138">
        <v>9</v>
      </c>
      <c r="C15" s="139">
        <v>4010</v>
      </c>
      <c r="D15" s="140" t="str">
        <f t="shared" si="0"/>
        <v>ナジャ</v>
      </c>
      <c r="E15" s="228">
        <f t="shared" si="1"/>
        <v>10.274591838639695</v>
      </c>
      <c r="F15" s="141">
        <v>7</v>
      </c>
      <c r="G15" s="142">
        <v>0.58738425925925919</v>
      </c>
      <c r="H15" s="139">
        <f t="shared" si="2"/>
        <v>12949.999999999995</v>
      </c>
      <c r="I15" s="143">
        <f t="shared" si="3"/>
        <v>868.40000000000009</v>
      </c>
      <c r="J15" s="141"/>
      <c r="K15" s="144">
        <f t="shared" si="4"/>
        <v>3137.0799999999927</v>
      </c>
      <c r="L15" s="142">
        <f t="shared" si="5"/>
        <v>4.630347222222217E-2</v>
      </c>
      <c r="M15" s="145">
        <f t="shared" si="6"/>
        <v>354.03716814159247</v>
      </c>
      <c r="N15" s="146">
        <f t="shared" si="7"/>
        <v>3.1413127413127429</v>
      </c>
      <c r="O15" s="147">
        <f t="shared" si="8"/>
        <v>9.3000000000000007</v>
      </c>
      <c r="P15" s="181"/>
      <c r="Q15" s="149"/>
      <c r="R15" s="190"/>
      <c r="S15" s="190"/>
      <c r="T15" s="206">
        <f t="shared" ref="T15:T17" si="18">IF(ISBLANK(C15),"",VLOOKUP(C15,各艇データ,3,FALSE))</f>
        <v>10.274591838639695</v>
      </c>
      <c r="U15" s="207">
        <f t="shared" ref="U15:U17" si="19">IF(ISBLANK(C15),"",VLOOKUP(C15,各艇データ,4,FALSE))</f>
        <v>10.35190670199832</v>
      </c>
      <c r="V15" s="208">
        <f t="shared" ref="V15:V17" si="20">IF(ISBLANK(C15),"",VLOOKUP(C15,各艇データ,5,FALSE))</f>
        <v>10.223184522456666</v>
      </c>
      <c r="W15" s="209">
        <f t="shared" ref="W15:W17" si="21">IF(ISBLANK(C15),"",VLOOKUP(C15,各艇データ,6,FALSE))</f>
        <v>868.40000000000009</v>
      </c>
      <c r="X15" s="210">
        <f t="shared" ref="X15:X17" si="22">IF(ISBLANK(C15),"",VLOOKUP(C15,各艇データ,7,FALSE))</f>
        <v>552.54999999999995</v>
      </c>
      <c r="Y15" s="211">
        <f t="shared" ref="Y15:Y17" si="23">IF(ISBLANK(C15),"",VLOOKUP(C15,各艇データ,8,FALSE))</f>
        <v>491.85000000000019</v>
      </c>
      <c r="Z15" s="357"/>
      <c r="AA15" s="212">
        <f t="shared" si="15"/>
        <v>9.3333333333333339</v>
      </c>
      <c r="AB15" s="205">
        <f t="shared" si="16"/>
        <v>14</v>
      </c>
      <c r="AC15" s="213">
        <f t="shared" si="17"/>
        <v>22.857142857142858</v>
      </c>
    </row>
    <row r="16" spans="1:29" ht="14" x14ac:dyDescent="0.2">
      <c r="A16" s="110"/>
      <c r="B16" s="150">
        <v>10</v>
      </c>
      <c r="C16" s="151">
        <v>199</v>
      </c>
      <c r="D16" s="152" t="str">
        <f t="shared" si="0"/>
        <v>サ－モン4</v>
      </c>
      <c r="E16" s="229">
        <f t="shared" si="1"/>
        <v>8.7960820724467226</v>
      </c>
      <c r="F16" s="153">
        <v>10</v>
      </c>
      <c r="G16" s="154">
        <v>0.59780092592592593</v>
      </c>
      <c r="H16" s="151">
        <f t="shared" si="2"/>
        <v>13850</v>
      </c>
      <c r="I16" s="165">
        <f t="shared" si="3"/>
        <v>917.50000000000011</v>
      </c>
      <c r="J16" s="153"/>
      <c r="K16" s="167">
        <f t="shared" si="4"/>
        <v>3482.2499999999982</v>
      </c>
      <c r="L16" s="154">
        <f t="shared" si="5"/>
        <v>5.0298495370370379E-2</v>
      </c>
      <c r="M16" s="168">
        <f t="shared" si="6"/>
        <v>384.58318584070804</v>
      </c>
      <c r="N16" s="169">
        <f t="shared" si="7"/>
        <v>2.9371841155234657</v>
      </c>
      <c r="O16" s="170">
        <f t="shared" si="8"/>
        <v>8</v>
      </c>
      <c r="P16" s="222"/>
      <c r="Q16" s="164"/>
      <c r="R16" s="190"/>
      <c r="S16" s="190"/>
      <c r="T16" s="206">
        <f t="shared" si="18"/>
        <v>8.7960820724467226</v>
      </c>
      <c r="U16" s="207">
        <f t="shared" si="19"/>
        <v>9.2863077642780407</v>
      </c>
      <c r="V16" s="208">
        <f t="shared" si="20"/>
        <v>9.4187264753347719</v>
      </c>
      <c r="W16" s="209">
        <f t="shared" si="21"/>
        <v>917.50000000000011</v>
      </c>
      <c r="X16" s="210">
        <f t="shared" si="22"/>
        <v>574.02499999999998</v>
      </c>
      <c r="Y16" s="211">
        <f t="shared" si="23"/>
        <v>508.45000000000005</v>
      </c>
      <c r="Z16" s="198"/>
      <c r="AA16" s="212">
        <f t="shared" si="15"/>
        <v>8</v>
      </c>
      <c r="AB16" s="205">
        <f t="shared" si="16"/>
        <v>12</v>
      </c>
      <c r="AC16" s="213">
        <f t="shared" si="17"/>
        <v>20.714285714285715</v>
      </c>
    </row>
    <row r="17" spans="1:29" ht="14" x14ac:dyDescent="0.2">
      <c r="A17" s="110"/>
      <c r="B17" s="127">
        <v>11</v>
      </c>
      <c r="C17" s="128">
        <v>131</v>
      </c>
      <c r="D17" s="129" t="str">
        <f t="shared" si="0"/>
        <v>ふるたか</v>
      </c>
      <c r="E17" s="227">
        <f t="shared" si="1"/>
        <v>7.9444062560444717</v>
      </c>
      <c r="F17" s="130">
        <v>11</v>
      </c>
      <c r="G17" s="131">
        <v>0.61167824074074073</v>
      </c>
      <c r="H17" s="171">
        <f t="shared" si="2"/>
        <v>15049</v>
      </c>
      <c r="I17" s="172">
        <f t="shared" si="3"/>
        <v>951.18003087190107</v>
      </c>
      <c r="J17" s="173"/>
      <c r="K17" s="174">
        <f t="shared" si="4"/>
        <v>4300.6656511475176</v>
      </c>
      <c r="L17" s="175">
        <f t="shared" si="5"/>
        <v>5.9770898740133339E-2</v>
      </c>
      <c r="M17" s="176">
        <f t="shared" si="6"/>
        <v>457.00934965907254</v>
      </c>
      <c r="N17" s="177">
        <f t="shared" si="7"/>
        <v>2.7031696458236429</v>
      </c>
      <c r="O17" s="136">
        <f t="shared" si="8"/>
        <v>6.7</v>
      </c>
      <c r="P17" s="226"/>
      <c r="Q17" s="137"/>
      <c r="R17" s="190"/>
      <c r="S17" s="190"/>
      <c r="T17" s="206">
        <f t="shared" si="18"/>
        <v>7.9444062560444717</v>
      </c>
      <c r="U17" s="207">
        <f t="shared" si="19"/>
        <v>8.3077459473874935</v>
      </c>
      <c r="V17" s="208">
        <f t="shared" si="20"/>
        <v>8.2118811082680541</v>
      </c>
      <c r="W17" s="209">
        <f t="shared" si="21"/>
        <v>951.18003087190107</v>
      </c>
      <c r="X17" s="210">
        <f t="shared" si="22"/>
        <v>596.90486706476997</v>
      </c>
      <c r="Y17" s="211">
        <f t="shared" si="23"/>
        <v>537.48433605815978</v>
      </c>
      <c r="Z17" s="198"/>
      <c r="AA17" s="212">
        <f t="shared" si="15"/>
        <v>6.666666666666667</v>
      </c>
      <c r="AB17" s="205">
        <f t="shared" si="16"/>
        <v>10</v>
      </c>
      <c r="AC17" s="213">
        <f t="shared" si="17"/>
        <v>18.571428571428569</v>
      </c>
    </row>
    <row r="18" spans="1:29" ht="14" x14ac:dyDescent="0.2">
      <c r="A18" s="110"/>
      <c r="B18" s="138">
        <v>12</v>
      </c>
      <c r="C18" s="139">
        <v>312</v>
      </c>
      <c r="D18" s="140" t="str">
        <f t="shared" si="0"/>
        <v>はやとり</v>
      </c>
      <c r="E18" s="228">
        <f t="shared" si="1"/>
        <v>8.0044039152971926</v>
      </c>
      <c r="F18" s="141">
        <v>12</v>
      </c>
      <c r="G18" s="142">
        <v>0.61761574074074077</v>
      </c>
      <c r="H18" s="139">
        <f t="shared" si="2"/>
        <v>15562.000000000002</v>
      </c>
      <c r="I18" s="143">
        <f t="shared" si="3"/>
        <v>948.65</v>
      </c>
      <c r="J18" s="141"/>
      <c r="K18" s="144">
        <f t="shared" si="4"/>
        <v>4842.255000000001</v>
      </c>
      <c r="L18" s="142">
        <f t="shared" si="5"/>
        <v>6.603929398148152E-2</v>
      </c>
      <c r="M18" s="145">
        <f t="shared" si="6"/>
        <v>504.9376106194693</v>
      </c>
      <c r="N18" s="146">
        <f t="shared" si="7"/>
        <v>2.6140598894743605</v>
      </c>
      <c r="O18" s="147">
        <f t="shared" si="8"/>
        <v>5.3</v>
      </c>
      <c r="P18" s="181"/>
      <c r="Q18" s="149"/>
      <c r="R18" s="190"/>
      <c r="S18" s="190"/>
      <c r="T18" s="206">
        <f t="shared" si="9"/>
        <v>8.0044039152971926</v>
      </c>
      <c r="U18" s="207">
        <f t="shared" si="10"/>
        <v>8.2213157524308649</v>
      </c>
      <c r="V18" s="208">
        <f t="shared" si="11"/>
        <v>8.2056348826653416</v>
      </c>
      <c r="W18" s="209">
        <f t="shared" si="12"/>
        <v>948.65</v>
      </c>
      <c r="X18" s="210">
        <f t="shared" si="13"/>
        <v>599.1</v>
      </c>
      <c r="Y18" s="211">
        <f t="shared" si="14"/>
        <v>537.65000000000009</v>
      </c>
      <c r="Z18" s="198"/>
      <c r="AA18" s="212">
        <f t="shared" si="15"/>
        <v>5.333333333333333</v>
      </c>
      <c r="AB18" s="205">
        <f t="shared" si="16"/>
        <v>8</v>
      </c>
      <c r="AC18" s="213">
        <f t="shared" si="17"/>
        <v>16.428571428571431</v>
      </c>
    </row>
    <row r="19" spans="1:29" ht="14" x14ac:dyDescent="0.2">
      <c r="A19" s="110"/>
      <c r="B19" s="138">
        <v>13</v>
      </c>
      <c r="C19" s="139">
        <v>162</v>
      </c>
      <c r="D19" s="140" t="str">
        <f t="shared" si="0"/>
        <v>ﾌｪﾆｯｸｽ</v>
      </c>
      <c r="E19" s="228">
        <f t="shared" si="1"/>
        <v>8.6726900082854677</v>
      </c>
      <c r="F19" s="141">
        <v>13</v>
      </c>
      <c r="G19" s="142">
        <v>0.61796296296296294</v>
      </c>
      <c r="H19" s="139">
        <f t="shared" si="2"/>
        <v>15591.999999999998</v>
      </c>
      <c r="I19" s="143">
        <f t="shared" si="3"/>
        <v>922.09999999999991</v>
      </c>
      <c r="J19" s="141"/>
      <c r="K19" s="144">
        <f t="shared" si="4"/>
        <v>5172.2699999999986</v>
      </c>
      <c r="L19" s="142">
        <f t="shared" si="5"/>
        <v>6.9858912037037049E-2</v>
      </c>
      <c r="M19" s="145">
        <f t="shared" si="6"/>
        <v>534.14247787610623</v>
      </c>
      <c r="N19" s="146">
        <f t="shared" si="7"/>
        <v>2.6090302719343259</v>
      </c>
      <c r="O19" s="147">
        <f t="shared" si="8"/>
        <v>4</v>
      </c>
      <c r="P19" s="181"/>
      <c r="Q19" s="149"/>
      <c r="R19" s="190"/>
      <c r="S19" s="190"/>
      <c r="T19" s="206">
        <f t="shared" si="9"/>
        <v>8.6726900082854677</v>
      </c>
      <c r="U19" s="207">
        <f t="shared" si="10"/>
        <v>8.6158057744526211</v>
      </c>
      <c r="V19" s="208">
        <f t="shared" si="11"/>
        <v>8.757998887456969</v>
      </c>
      <c r="W19" s="209">
        <f t="shared" si="12"/>
        <v>922.09999999999991</v>
      </c>
      <c r="X19" s="210">
        <f t="shared" si="13"/>
        <v>589.32500000000005</v>
      </c>
      <c r="Y19" s="211">
        <f t="shared" si="14"/>
        <v>523.6500000000002</v>
      </c>
      <c r="Z19" s="198"/>
      <c r="AA19" s="212">
        <f t="shared" si="15"/>
        <v>4</v>
      </c>
      <c r="AB19" s="205">
        <f t="shared" si="16"/>
        <v>6</v>
      </c>
      <c r="AC19" s="213">
        <f t="shared" si="17"/>
        <v>14.285714285714285</v>
      </c>
    </row>
    <row r="20" spans="1:29" ht="14" x14ac:dyDescent="0.2">
      <c r="A20" s="110"/>
      <c r="B20" s="138"/>
      <c r="C20" s="139">
        <v>1611</v>
      </c>
      <c r="D20" s="140" t="str">
        <f t="shared" ref="D20:D21" si="24">IF(ISBLANK(C20),"",VLOOKUP(C20,各艇データ,2,FALSE))</f>
        <v>ﾈﾌﾟﾁｭｰﾝXⅡ</v>
      </c>
      <c r="E20" s="228">
        <f t="shared" ref="E20:E21" si="25">IF($I$6="Ⅰ",T20,IF($I$6="Ⅱ",U20,IF($I$6="Ⅲ",V20,"")))</f>
        <v>7.6968370183269572</v>
      </c>
      <c r="F20" s="141" t="s">
        <v>334</v>
      </c>
      <c r="G20" s="142"/>
      <c r="H20" s="139" t="str">
        <f t="shared" ref="H20:H21" si="26">IFERROR(IF(G20-$Q$2&lt;=0,"",(G20-$Q$2)*86400),"")</f>
        <v/>
      </c>
      <c r="I20" s="143"/>
      <c r="J20" s="141"/>
      <c r="K20" s="144" t="str">
        <f t="shared" ref="K20:K21" si="27">IFERROR(H20*(1+0.01*J20)-I20*$N$3,"")</f>
        <v/>
      </c>
      <c r="L20" s="142" t="str">
        <f t="shared" ref="L20:L21" si="28">IFERROR((K20-$K$7)/86400,"")</f>
        <v/>
      </c>
      <c r="M20" s="145" t="str">
        <f t="shared" ref="M20:M21" si="29">IFERROR((K20-$K$7)/$N$3,"")</f>
        <v/>
      </c>
      <c r="N20" s="146" t="str">
        <f t="shared" ref="N20:N21" si="30">IFERROR($N$3/(H20/3600),"")</f>
        <v/>
      </c>
      <c r="O20" s="147">
        <v>1</v>
      </c>
      <c r="P20" s="226" t="s">
        <v>335</v>
      </c>
      <c r="Q20" s="149"/>
      <c r="R20" s="190"/>
      <c r="S20" s="190"/>
      <c r="T20" s="206">
        <f t="shared" si="9"/>
        <v>7.6968370183269572</v>
      </c>
      <c r="U20" s="207">
        <f t="shared" si="10"/>
        <v>8.1070661783278197</v>
      </c>
      <c r="V20" s="208">
        <f t="shared" si="11"/>
        <v>8.1587191334667697</v>
      </c>
      <c r="W20" s="209">
        <f t="shared" si="12"/>
        <v>961.89999999999986</v>
      </c>
      <c r="X20" s="210">
        <f t="shared" si="13"/>
        <v>602.05000000000018</v>
      </c>
      <c r="Y20" s="211">
        <f t="shared" si="14"/>
        <v>538.89999999999986</v>
      </c>
      <c r="Z20" s="198"/>
      <c r="AA20" s="212" t="str">
        <f t="shared" si="15"/>
        <v/>
      </c>
      <c r="AB20" s="205" t="str">
        <f t="shared" si="16"/>
        <v/>
      </c>
      <c r="AC20" s="213" t="str">
        <f t="shared" si="17"/>
        <v/>
      </c>
    </row>
    <row r="21" spans="1:29" ht="14" x14ac:dyDescent="0.2">
      <c r="A21" s="110"/>
      <c r="B21" s="150"/>
      <c r="C21" s="151">
        <v>1985</v>
      </c>
      <c r="D21" s="152" t="str">
        <f t="shared" si="24"/>
        <v>波勝</v>
      </c>
      <c r="E21" s="229">
        <f t="shared" si="25"/>
        <v>7.0622594820707336</v>
      </c>
      <c r="F21" s="153" t="s">
        <v>334</v>
      </c>
      <c r="G21" s="154"/>
      <c r="H21" s="151" t="str">
        <f t="shared" si="26"/>
        <v/>
      </c>
      <c r="I21" s="165"/>
      <c r="J21" s="153"/>
      <c r="K21" s="167" t="str">
        <f t="shared" si="27"/>
        <v/>
      </c>
      <c r="L21" s="154" t="str">
        <f t="shared" si="28"/>
        <v/>
      </c>
      <c r="M21" s="168" t="str">
        <f t="shared" si="29"/>
        <v/>
      </c>
      <c r="N21" s="169" t="str">
        <f t="shared" si="30"/>
        <v/>
      </c>
      <c r="O21" s="170">
        <v>1</v>
      </c>
      <c r="P21" s="222" t="s">
        <v>335</v>
      </c>
      <c r="Q21" s="164"/>
      <c r="R21" s="190"/>
      <c r="S21" s="190"/>
      <c r="T21" s="206">
        <f t="shared" si="9"/>
        <v>7.0622594820707336</v>
      </c>
      <c r="U21" s="207">
        <f t="shared" si="10"/>
        <v>6.8715421601753874</v>
      </c>
      <c r="V21" s="208">
        <f t="shared" si="11"/>
        <v>6.8162801477319714</v>
      </c>
      <c r="W21" s="209">
        <f t="shared" si="12"/>
        <v>991.64999999999975</v>
      </c>
      <c r="X21" s="210">
        <f t="shared" si="13"/>
        <v>638.02500000000009</v>
      </c>
      <c r="Y21" s="211">
        <f t="shared" si="14"/>
        <v>579.6</v>
      </c>
      <c r="Z21" s="198"/>
      <c r="AA21" s="212" t="str">
        <f t="shared" si="15"/>
        <v/>
      </c>
      <c r="AB21" s="205" t="str">
        <f t="shared" si="16"/>
        <v/>
      </c>
      <c r="AC21" s="213" t="str">
        <f t="shared" si="17"/>
        <v/>
      </c>
    </row>
    <row r="22" spans="1:29" ht="14" x14ac:dyDescent="0.2">
      <c r="A22" s="110"/>
      <c r="B22" s="127"/>
      <c r="C22" s="230"/>
      <c r="D22" s="184"/>
      <c r="E22" s="366"/>
      <c r="F22" s="130"/>
      <c r="G22" s="175"/>
      <c r="H22" s="171"/>
      <c r="I22" s="172"/>
      <c r="J22" s="173"/>
      <c r="K22" s="174"/>
      <c r="L22" s="175"/>
      <c r="M22" s="176"/>
      <c r="N22" s="177"/>
      <c r="O22" s="178"/>
      <c r="P22" s="364"/>
      <c r="Q22" s="180"/>
      <c r="R22" s="190"/>
      <c r="S22" s="190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/>
      </c>
      <c r="AB22" s="205" t="str">
        <f t="shared" si="16"/>
        <v/>
      </c>
      <c r="AC22" s="213" t="str">
        <f t="shared" si="17"/>
        <v/>
      </c>
    </row>
    <row r="23" spans="1:29" ht="14" x14ac:dyDescent="0.2">
      <c r="A23" s="110"/>
      <c r="B23" s="138"/>
      <c r="C23" s="139"/>
      <c r="D23" s="140"/>
      <c r="E23" s="228"/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190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/>
      </c>
      <c r="AB23" s="205" t="str">
        <f t="shared" si="16"/>
        <v/>
      </c>
      <c r="AC23" s="213" t="str">
        <f t="shared" si="17"/>
        <v/>
      </c>
    </row>
    <row r="24" spans="1:29" ht="14" x14ac:dyDescent="0.2">
      <c r="A24" s="110"/>
      <c r="B24" s="138"/>
      <c r="C24" s="139"/>
      <c r="D24" s="184"/>
      <c r="E24" s="228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421"/>
      <c r="Q24" s="149"/>
      <c r="R24" s="190"/>
      <c r="S24" s="190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/>
      </c>
      <c r="AB24" s="205" t="str">
        <f t="shared" si="16"/>
        <v/>
      </c>
      <c r="AC24" s="213" t="str">
        <f t="shared" si="17"/>
        <v/>
      </c>
    </row>
    <row r="25" spans="1:29" ht="14" x14ac:dyDescent="0.2">
      <c r="A25" s="110"/>
      <c r="B25" s="138"/>
      <c r="C25" s="139"/>
      <c r="D25" s="140"/>
      <c r="E25" s="228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421"/>
      <c r="Q25" s="149"/>
      <c r="R25" s="190"/>
      <c r="S25" s="190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/>
      </c>
      <c r="AB25" s="205" t="str">
        <f t="shared" si="16"/>
        <v/>
      </c>
      <c r="AC25" s="213" t="str">
        <f t="shared" si="17"/>
        <v/>
      </c>
    </row>
    <row r="26" spans="1:29" ht="14" x14ac:dyDescent="0.2">
      <c r="A26" s="110"/>
      <c r="B26" s="150"/>
      <c r="C26" s="151"/>
      <c r="D26" s="152"/>
      <c r="E26" s="229"/>
      <c r="F26" s="153"/>
      <c r="G26" s="154"/>
      <c r="H26" s="151"/>
      <c r="I26" s="165"/>
      <c r="J26" s="153"/>
      <c r="K26" s="167"/>
      <c r="L26" s="154"/>
      <c r="M26" s="168"/>
      <c r="N26" s="169"/>
      <c r="O26" s="170"/>
      <c r="P26" s="422"/>
      <c r="Q26" s="164"/>
      <c r="R26" s="190"/>
      <c r="S26" s="190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/>
      </c>
      <c r="AB26" s="205" t="str">
        <f t="shared" si="16"/>
        <v/>
      </c>
      <c r="AC26" s="213" t="str">
        <f t="shared" si="17"/>
        <v/>
      </c>
    </row>
    <row r="27" spans="1:29" ht="14" x14ac:dyDescent="0.2">
      <c r="A27" s="110"/>
      <c r="B27" s="179"/>
      <c r="C27" s="171"/>
      <c r="D27" s="184" t="str">
        <f t="shared" ref="D27:D31" si="31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 x14ac:dyDescent="0.2">
      <c r="A28" s="110"/>
      <c r="B28" s="138"/>
      <c r="C28" s="139"/>
      <c r="D28" s="140" t="str">
        <f t="shared" si="31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" x14ac:dyDescent="0.2">
      <c r="A29" s="110"/>
      <c r="B29" s="138"/>
      <c r="C29" s="139"/>
      <c r="D29" s="140" t="str">
        <f t="shared" si="31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 x14ac:dyDescent="0.2">
      <c r="A30" s="110"/>
      <c r="B30" s="138"/>
      <c r="C30" s="139"/>
      <c r="D30" s="140" t="str">
        <f t="shared" si="31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4.5" thickBot="1" x14ac:dyDescent="0.25">
      <c r="A31" s="110"/>
      <c r="B31" s="138"/>
      <c r="C31" s="139"/>
      <c r="D31" s="152" t="str">
        <f t="shared" si="31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3" t="str">
        <f t="shared" si="15"/>
        <v/>
      </c>
      <c r="AB31" s="224" t="str">
        <f t="shared" si="16"/>
        <v/>
      </c>
      <c r="AC31" s="225" t="str">
        <f t="shared" si="17"/>
        <v/>
      </c>
    </row>
    <row r="32" spans="1:29" ht="15" customHeight="1" x14ac:dyDescent="0.25">
      <c r="A32" s="110"/>
      <c r="B32" s="451" t="s">
        <v>243</v>
      </c>
      <c r="C32" s="452"/>
      <c r="D32" s="453"/>
      <c r="E32" s="187" t="s">
        <v>179</v>
      </c>
      <c r="F32" s="460" t="s">
        <v>339</v>
      </c>
      <c r="G32" s="461"/>
      <c r="H32" s="462" t="s">
        <v>342</v>
      </c>
      <c r="I32" s="463"/>
      <c r="J32" s="463"/>
      <c r="K32" s="463"/>
      <c r="L32" s="463"/>
      <c r="M32" s="463"/>
      <c r="N32" s="463"/>
      <c r="O32" s="463"/>
      <c r="P32" s="463"/>
      <c r="Q32" s="464"/>
      <c r="R32" s="101"/>
      <c r="S32" s="101"/>
      <c r="T32" s="193"/>
      <c r="U32" s="193"/>
      <c r="V32" s="193"/>
      <c r="Y32" s="193"/>
      <c r="Z32" s="193"/>
    </row>
    <row r="33" spans="1:26" ht="15" customHeight="1" x14ac:dyDescent="0.25">
      <c r="A33" s="110"/>
      <c r="B33" s="454"/>
      <c r="C33" s="455"/>
      <c r="D33" s="456"/>
      <c r="E33" s="188" t="s">
        <v>180</v>
      </c>
      <c r="F33" s="471" t="s">
        <v>340</v>
      </c>
      <c r="G33" s="472"/>
      <c r="H33" s="465"/>
      <c r="I33" s="466"/>
      <c r="J33" s="466"/>
      <c r="K33" s="466"/>
      <c r="L33" s="466"/>
      <c r="M33" s="466"/>
      <c r="N33" s="466"/>
      <c r="O33" s="466"/>
      <c r="P33" s="466"/>
      <c r="Q33" s="467"/>
      <c r="R33" s="101"/>
      <c r="S33" s="101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7"/>
      <c r="C34" s="458"/>
      <c r="D34" s="459"/>
      <c r="E34" s="188" t="s">
        <v>181</v>
      </c>
      <c r="F34" s="471" t="s">
        <v>341</v>
      </c>
      <c r="G34" s="472"/>
      <c r="H34" s="465"/>
      <c r="I34" s="466"/>
      <c r="J34" s="466"/>
      <c r="K34" s="466"/>
      <c r="L34" s="466"/>
      <c r="M34" s="466"/>
      <c r="N34" s="466"/>
      <c r="O34" s="466"/>
      <c r="P34" s="466"/>
      <c r="Q34" s="467"/>
      <c r="R34" s="101"/>
      <c r="S34" s="101"/>
      <c r="T34" s="193"/>
      <c r="U34" s="193"/>
      <c r="V34" s="193"/>
      <c r="Y34" s="193"/>
      <c r="Z34" s="193"/>
    </row>
    <row r="35" spans="1:26" ht="22.5" customHeight="1" x14ac:dyDescent="0.25">
      <c r="A35" s="110"/>
      <c r="B35" s="473" t="s">
        <v>244</v>
      </c>
      <c r="C35" s="474"/>
      <c r="D35" s="475"/>
      <c r="E35" s="445" t="s">
        <v>183</v>
      </c>
      <c r="F35" s="471" t="str">
        <f>参照ﾃﾞｰﾀ!AL7</f>
        <v>かまくら</v>
      </c>
      <c r="G35" s="472"/>
      <c r="H35" s="465"/>
      <c r="I35" s="466"/>
      <c r="J35" s="466"/>
      <c r="K35" s="466"/>
      <c r="L35" s="466"/>
      <c r="M35" s="466"/>
      <c r="N35" s="466"/>
      <c r="O35" s="466"/>
      <c r="P35" s="466"/>
      <c r="Q35" s="467"/>
      <c r="R35" s="101"/>
      <c r="S35" s="101"/>
      <c r="T35" s="193"/>
      <c r="U35" s="193"/>
      <c r="V35" s="193"/>
      <c r="Y35" s="193"/>
      <c r="Z35" s="193"/>
    </row>
    <row r="36" spans="1:26" ht="15" customHeight="1" x14ac:dyDescent="0.25">
      <c r="A36" s="110"/>
      <c r="B36" s="476"/>
      <c r="C36" s="477"/>
      <c r="D36" s="478"/>
      <c r="E36" s="484"/>
      <c r="F36" s="471"/>
      <c r="G36" s="472"/>
      <c r="H36" s="465"/>
      <c r="I36" s="466"/>
      <c r="J36" s="466"/>
      <c r="K36" s="466"/>
      <c r="L36" s="466"/>
      <c r="M36" s="466"/>
      <c r="N36" s="466"/>
      <c r="O36" s="466"/>
      <c r="P36" s="466"/>
      <c r="Q36" s="467"/>
      <c r="R36" s="101"/>
      <c r="S36" s="101"/>
      <c r="T36" s="193"/>
      <c r="U36" s="193"/>
      <c r="V36" s="193"/>
      <c r="Y36" s="193"/>
      <c r="Z36" s="193"/>
    </row>
    <row r="37" spans="1:26" ht="15" customHeight="1" x14ac:dyDescent="0.25">
      <c r="A37" s="110"/>
      <c r="B37" s="476"/>
      <c r="C37" s="477"/>
      <c r="D37" s="478"/>
      <c r="E37" s="187" t="s">
        <v>182</v>
      </c>
      <c r="F37" s="485">
        <v>43966</v>
      </c>
      <c r="G37" s="461"/>
      <c r="H37" s="465"/>
      <c r="I37" s="466"/>
      <c r="J37" s="466"/>
      <c r="K37" s="466"/>
      <c r="L37" s="466"/>
      <c r="M37" s="466"/>
      <c r="N37" s="466"/>
      <c r="O37" s="466"/>
      <c r="P37" s="466"/>
      <c r="Q37" s="467"/>
      <c r="R37" s="101"/>
      <c r="S37" s="101"/>
      <c r="T37" s="193"/>
      <c r="U37" s="193"/>
      <c r="V37" s="193"/>
      <c r="Y37" s="193"/>
      <c r="Z37" s="193"/>
    </row>
    <row r="38" spans="1:26" ht="15" customHeight="1" x14ac:dyDescent="0.25">
      <c r="A38" s="110"/>
      <c r="B38" s="476"/>
      <c r="C38" s="477"/>
      <c r="D38" s="478"/>
      <c r="E38" s="188" t="s">
        <v>195</v>
      </c>
      <c r="F38" s="471" t="s">
        <v>46</v>
      </c>
      <c r="G38" s="472"/>
      <c r="H38" s="465"/>
      <c r="I38" s="466"/>
      <c r="J38" s="466"/>
      <c r="K38" s="466"/>
      <c r="L38" s="466"/>
      <c r="M38" s="466"/>
      <c r="N38" s="466"/>
      <c r="O38" s="466"/>
      <c r="P38" s="466"/>
      <c r="Q38" s="467"/>
      <c r="R38" s="101"/>
      <c r="S38" s="101"/>
      <c r="T38" s="193"/>
      <c r="U38" s="193"/>
      <c r="V38" s="193"/>
      <c r="Y38" s="193"/>
      <c r="Z38" s="193"/>
    </row>
    <row r="39" spans="1:26" ht="15" customHeight="1" x14ac:dyDescent="0.25">
      <c r="A39" s="110"/>
      <c r="B39" s="476"/>
      <c r="C39" s="477"/>
      <c r="D39" s="478"/>
      <c r="E39" s="445" t="s">
        <v>183</v>
      </c>
      <c r="F39" s="471" t="str">
        <f>参照ﾃﾞｰﾀ!AL8</f>
        <v>テティス</v>
      </c>
      <c r="G39" s="472"/>
      <c r="H39" s="465"/>
      <c r="I39" s="466"/>
      <c r="J39" s="466"/>
      <c r="K39" s="466"/>
      <c r="L39" s="466"/>
      <c r="M39" s="466"/>
      <c r="N39" s="466"/>
      <c r="O39" s="466"/>
      <c r="P39" s="466"/>
      <c r="Q39" s="467"/>
      <c r="R39" s="101"/>
      <c r="S39" s="101"/>
      <c r="T39" s="193"/>
      <c r="U39" s="193"/>
      <c r="V39" s="193"/>
      <c r="Y39" s="193"/>
      <c r="Z39" s="193"/>
    </row>
    <row r="40" spans="1:26" ht="15" customHeight="1" x14ac:dyDescent="0.25">
      <c r="A40" s="110"/>
      <c r="B40" s="476"/>
      <c r="C40" s="477"/>
      <c r="D40" s="478"/>
      <c r="E40" s="445"/>
      <c r="F40" s="471"/>
      <c r="G40" s="472"/>
      <c r="H40" s="465"/>
      <c r="I40" s="466"/>
      <c r="J40" s="466"/>
      <c r="K40" s="466"/>
      <c r="L40" s="466"/>
      <c r="M40" s="466"/>
      <c r="N40" s="466"/>
      <c r="O40" s="466"/>
      <c r="P40" s="466"/>
      <c r="Q40" s="467"/>
      <c r="R40" s="101"/>
      <c r="S40" s="101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79"/>
      <c r="C41" s="480"/>
      <c r="D41" s="481"/>
      <c r="E41" s="189"/>
      <c r="F41" s="482"/>
      <c r="G41" s="483"/>
      <c r="H41" s="468"/>
      <c r="I41" s="469"/>
      <c r="J41" s="469"/>
      <c r="K41" s="469"/>
      <c r="L41" s="469"/>
      <c r="M41" s="469"/>
      <c r="N41" s="469"/>
      <c r="O41" s="469"/>
      <c r="P41" s="469"/>
      <c r="Q41" s="470"/>
      <c r="R41" s="101"/>
      <c r="S41" s="101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algorithmName="SHA-512" hashValue="vo6zY4LoF0s9T8fdpT98xcK+KVksFCWOZyKwK1C6aafeWwwd2YQEB70Nm/lo4/YHPX2PWGb1dFOycgBPqWzlFg==" saltValue="WE1nBobN8WcTLowYN9YMPw==" spinCount="100000" sheet="1" objects="1" scenarios="1"/>
  <sortState xmlns:xlrd2="http://schemas.microsoft.com/office/spreadsheetml/2017/richdata2" ref="C7:O19">
    <sortCondition ref="K7:K19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0"/>
  <dataValidations count="8">
    <dataValidation type="list" allowBlank="1" showInputMessage="1" showErrorMessage="1" sqref="P2 F37:G37" xr:uid="{00000000-0002-0000-0300-000000000000}">
      <formula1>開催日</formula1>
    </dataValidation>
    <dataValidation type="list" allowBlank="1" showInputMessage="1" showErrorMessage="1" sqref="Q2" xr:uid="{00000000-0002-0000-0300-000001000000}">
      <formula1>時刻</formula1>
    </dataValidation>
    <dataValidation type="list" allowBlank="1" showInputMessage="1" showErrorMessage="1" sqref="J3:K3" xr:uid="{00000000-0002-0000-0300-000002000000}">
      <formula1>暫定</formula1>
    </dataValidation>
    <dataValidation type="list" allowBlank="1" showInputMessage="1" showErrorMessage="1" sqref="G2" xr:uid="{00000000-0002-0000-0300-000003000000}">
      <formula1>月</formula1>
    </dataValidation>
    <dataValidation type="list" allowBlank="1" showInputMessage="1" showErrorMessage="1" sqref="N2 F38:G38" xr:uid="{00000000-0002-0000-0300-000004000000}">
      <formula1>コース</formula1>
    </dataValidation>
    <dataValidation type="list" showInputMessage="1" showErrorMessage="1" sqref="E3" xr:uid="{00000000-0002-0000-0300-000005000000}">
      <formula1>レース名</formula1>
    </dataValidation>
    <dataValidation type="list" allowBlank="1" showInputMessage="1" showErrorMessage="1" sqref="I6" xr:uid="{00000000-0002-0000-0300-000006000000}">
      <formula1>ＴＡ</formula1>
    </dataValidation>
    <dataValidation type="list" allowBlank="1" showInputMessage="1" showErrorMessage="1" sqref="D3" xr:uid="{00000000-0002-0000-03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="85" zoomScaleNormal="85" workbookViewId="0"/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0.6328125" style="192" bestFit="1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8" width="1.453125" style="192" customWidth="1"/>
    <col min="19" max="19" width="4.6328125" style="192" customWidth="1"/>
    <col min="20" max="22" width="7.6328125" style="192" customWidth="1"/>
    <col min="23" max="23" width="8.26953125" style="192" customWidth="1"/>
    <col min="24" max="25" width="7.6328125" style="192" customWidth="1"/>
    <col min="26" max="26" width="4.453125" style="192" customWidth="1"/>
    <col min="27" max="29" width="8" style="192" customWidth="1"/>
    <col min="30" max="16384" width="9" style="192"/>
  </cols>
  <sheetData>
    <row r="1" spans="1:29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 x14ac:dyDescent="0.3">
      <c r="A2" s="110"/>
      <c r="B2" s="101"/>
      <c r="C2" s="102"/>
      <c r="D2" s="446" t="str">
        <f>参照ﾃﾞｰﾀ!P4</f>
        <v>2022年</v>
      </c>
      <c r="E2" s="446"/>
      <c r="F2" s="446"/>
      <c r="G2" s="103" t="s">
        <v>187</v>
      </c>
      <c r="H2" s="104"/>
      <c r="I2" s="105"/>
      <c r="J2" s="101"/>
      <c r="K2" s="106"/>
      <c r="L2" s="101"/>
      <c r="M2" s="107" t="s">
        <v>51</v>
      </c>
      <c r="N2" s="108" t="s">
        <v>46</v>
      </c>
      <c r="O2" s="109" t="s">
        <v>53</v>
      </c>
      <c r="P2" s="242">
        <v>43965</v>
      </c>
      <c r="Q2" s="243">
        <v>0.47916666666666669</v>
      </c>
      <c r="R2" s="10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 x14ac:dyDescent="0.35">
      <c r="A3" s="110"/>
      <c r="B3" s="101"/>
      <c r="C3" s="110"/>
      <c r="D3" s="111" t="s">
        <v>298</v>
      </c>
      <c r="E3" s="447" t="s">
        <v>63</v>
      </c>
      <c r="F3" s="447"/>
      <c r="G3" s="447"/>
      <c r="H3" s="447"/>
      <c r="I3" s="447"/>
      <c r="J3" s="448" t="s">
        <v>83</v>
      </c>
      <c r="K3" s="448"/>
      <c r="L3" s="101"/>
      <c r="M3" s="112" t="s">
        <v>74</v>
      </c>
      <c r="N3" s="113">
        <f>IF(ISBLANK(N2),"",VLOOKUP(N2,コース・距離,2,FALSE))</f>
        <v>47.4</v>
      </c>
      <c r="O3" s="114" t="s">
        <v>0</v>
      </c>
      <c r="P3" s="115">
        <v>6</v>
      </c>
      <c r="Q3" s="116" t="s">
        <v>1</v>
      </c>
      <c r="R3" s="101"/>
      <c r="S3" s="101"/>
      <c r="T3" s="193" t="s">
        <v>223</v>
      </c>
      <c r="U3" s="193"/>
      <c r="V3" s="193"/>
      <c r="W3" s="194" t="s">
        <v>2</v>
      </c>
      <c r="X3" s="193"/>
      <c r="Y3" s="193"/>
      <c r="Z3" s="193"/>
      <c r="AA3" s="195" t="s">
        <v>75</v>
      </c>
    </row>
    <row r="4" spans="1:29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245</v>
      </c>
      <c r="M5" s="119" t="s">
        <v>242</v>
      </c>
      <c r="N5" s="118" t="s">
        <v>70</v>
      </c>
      <c r="O5" s="118" t="s">
        <v>13</v>
      </c>
      <c r="P5" s="449" t="s">
        <v>69</v>
      </c>
      <c r="Q5" s="450"/>
      <c r="R5" s="190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"MAX=40"</f>
        <v>MAX=40</v>
      </c>
      <c r="P6" s="125"/>
      <c r="Q6" s="126"/>
      <c r="R6" s="191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77</v>
      </c>
      <c r="AB6" s="201" t="s">
        <v>78</v>
      </c>
      <c r="AC6" s="204" t="s">
        <v>79</v>
      </c>
    </row>
    <row r="7" spans="1:29" ht="14" x14ac:dyDescent="0.2">
      <c r="A7" s="110"/>
      <c r="B7" s="127">
        <v>1</v>
      </c>
      <c r="C7" s="128">
        <v>6732</v>
      </c>
      <c r="D7" s="129" t="str">
        <f>IF(ISBLANK(C7),"",VLOOKUP(C7,各艇データ,2,FALSE))</f>
        <v>アイデアル</v>
      </c>
      <c r="E7" s="227">
        <f>IF($I$6="Ⅰ",T7,IF($I$6="Ⅱ",U7,IF($I$6="Ⅲ",V7,"")))</f>
        <v>9.0552117700420052</v>
      </c>
      <c r="F7" s="130">
        <v>2</v>
      </c>
      <c r="G7" s="131">
        <v>0.92481481481481476</v>
      </c>
      <c r="H7" s="128">
        <f>IFERROR(IF(G7-$Q$2&lt;=0,"",(G7-$Q$2)*86400),"")</f>
        <v>38503.999999999993</v>
      </c>
      <c r="I7" s="132">
        <f>IF($I$6="Ⅰ",W7,IF($I$6="Ⅱ",X7,IF($I$6="Ⅲ",Y7,"")))</f>
        <v>579.125</v>
      </c>
      <c r="J7" s="130"/>
      <c r="K7" s="133">
        <f>IFERROR(H7*(1+0.01*J7)-I7*$N$3,"")</f>
        <v>11053.474999999995</v>
      </c>
      <c r="L7" s="131">
        <f>IFERROR((K7-$K$7)/86400,"")</f>
        <v>0</v>
      </c>
      <c r="M7" s="134">
        <f>IFERROR((K7-$K$7)/$N$3,"")</f>
        <v>0</v>
      </c>
      <c r="N7" s="135">
        <f>IFERROR($N$3/(H7/3600),"")</f>
        <v>4.4317473509245797</v>
      </c>
      <c r="O7" s="136">
        <f>ROUND(IF($O$6="MAX=20",AA7,IF($O$6="MAX=30",AB7,IF($O$6="MAX=40",AC7,""))),1)</f>
        <v>40</v>
      </c>
      <c r="P7" s="232" t="s">
        <v>351</v>
      </c>
      <c r="Q7" s="424">
        <v>0.71180555555555547</v>
      </c>
      <c r="R7" s="190"/>
      <c r="S7" s="190"/>
      <c r="T7" s="206">
        <f t="shared" ref="T7:T31" si="0">IF(ISBLANK(C7),"",VLOOKUP(C7,各艇データ,3,FALSE))</f>
        <v>9.1179858714692124</v>
      </c>
      <c r="U7" s="207">
        <f t="shared" ref="U7:U31" si="1">IF(ISBLANK(C7),"",VLOOKUP(C7,各艇データ,4,FALSE))</f>
        <v>9.0552117700420052</v>
      </c>
      <c r="V7" s="208">
        <f t="shared" ref="V7:V31" si="2">IF(ISBLANK(C7),"",VLOOKUP(C7,各艇データ,5,FALSE))</f>
        <v>9.0344681179525725</v>
      </c>
      <c r="W7" s="209">
        <f t="shared" ref="W7:W31" si="3">IF(ISBLANK(C7),"",VLOOKUP(C7,各艇データ,6,FALSE))</f>
        <v>905.89999999999986</v>
      </c>
      <c r="X7" s="210">
        <f t="shared" ref="X7:X31" si="4">IF(ISBLANK(C7),"",VLOOKUP(C7,各艇データ,7,FALSE))</f>
        <v>579.125</v>
      </c>
      <c r="Y7" s="211">
        <f t="shared" ref="Y7:Y31" si="5">IF(ISBLANK(C7),"",VLOOKUP(C7,各艇データ,8,FALSE))</f>
        <v>517.1</v>
      </c>
      <c r="Z7" s="198"/>
      <c r="AA7" s="212">
        <f>IF(ISBLANK(B7),"",IFERROR(20*($P$3+1-$B7)/$P$3,"20.0"))</f>
        <v>20</v>
      </c>
      <c r="AB7" s="205">
        <f>IF(ISBLANK(B7),"",IFERROR(30*($P$3+1-$B7)/$P$3,"30.0"))</f>
        <v>30</v>
      </c>
      <c r="AC7" s="213">
        <f>IF(ISBLANK(B7),"",IFERROR(30*($P$3-$B7)/($P$3-1)+10,"20.0"))</f>
        <v>40</v>
      </c>
    </row>
    <row r="8" spans="1:29" ht="14" x14ac:dyDescent="0.2">
      <c r="A8" s="110"/>
      <c r="B8" s="138">
        <v>2</v>
      </c>
      <c r="C8" s="139">
        <v>346</v>
      </c>
      <c r="D8" s="140" t="str">
        <f>IF(ISBLANK(C8),"",VLOOKUP(C8,各艇データ,2,FALSE))</f>
        <v>飛車角</v>
      </c>
      <c r="E8" s="228">
        <f>IF($I$6="Ⅰ",T8,IF($I$6="Ⅱ",U8,IF($I$6="Ⅲ",V8,"")))</f>
        <v>9.2817003256161552</v>
      </c>
      <c r="F8" s="141">
        <v>1</v>
      </c>
      <c r="G8" s="142">
        <v>0.92298611111111117</v>
      </c>
      <c r="H8" s="139">
        <f>IFERROR(IF(G8-$Q$2&lt;=0,"",(G8-$Q$2)*86400),"")</f>
        <v>38346.000000000007</v>
      </c>
      <c r="I8" s="143">
        <f>IF($I$6="Ⅰ",W8,IF($I$6="Ⅱ",X8,IF($I$6="Ⅲ",Y8,"")))</f>
        <v>574.125</v>
      </c>
      <c r="J8" s="141"/>
      <c r="K8" s="144">
        <f>IFERROR(H8*(1+0.01*J8)-I8*$N$3,"")</f>
        <v>11132.475000000009</v>
      </c>
      <c r="L8" s="142">
        <f>IFERROR((K8-$K$7)/86400,"")</f>
        <v>9.1435185185202023E-4</v>
      </c>
      <c r="M8" s="145">
        <f>IFERROR((K8-$K$7)/$N$3,"")</f>
        <v>1.6666666666669738</v>
      </c>
      <c r="N8" s="146">
        <f>IFERROR($N$3/(H8/3600),"")</f>
        <v>4.4500078235017986</v>
      </c>
      <c r="O8" s="147">
        <f>ROUND(IF($O$6="MAX=20",AA8,IF($O$6="MAX=30",AB8,IF($O$6="MAX=40",AC8,""))),1)</f>
        <v>34</v>
      </c>
      <c r="P8" s="148" t="s">
        <v>351</v>
      </c>
      <c r="Q8" s="425">
        <v>0.71180555555555547</v>
      </c>
      <c r="R8" s="190"/>
      <c r="S8" s="190"/>
      <c r="T8" s="206">
        <f t="shared" si="0"/>
        <v>8.9039426648221056</v>
      </c>
      <c r="U8" s="207">
        <f t="shared" si="1"/>
        <v>9.2817003256161552</v>
      </c>
      <c r="V8" s="208">
        <f t="shared" si="2"/>
        <v>9.095147902972478</v>
      </c>
      <c r="W8" s="209">
        <f t="shared" si="3"/>
        <v>913.55</v>
      </c>
      <c r="X8" s="210">
        <f t="shared" si="4"/>
        <v>574.125</v>
      </c>
      <c r="Y8" s="211">
        <f t="shared" si="5"/>
        <v>515.70000000000005</v>
      </c>
      <c r="Z8" s="198"/>
      <c r="AA8" s="212">
        <f t="shared" ref="AA8:AA31" si="6">IF(ISBLANK(B8),"",IFERROR(20*($P$3+1-$B8)/$P$3,"20.0"))</f>
        <v>16.666666666666668</v>
      </c>
      <c r="AB8" s="205">
        <f t="shared" ref="AB8:AB31" si="7">IF(ISBLANK(B8),"",IFERROR(30*($P$3+1-$B8)/$P$3,"30.0"))</f>
        <v>25</v>
      </c>
      <c r="AC8" s="213">
        <f t="shared" ref="AC8:AC31" si="8">IF(ISBLANK(B8),"",IFERROR(30*($P$3-$B8)/($P$3-1)+10,"20.0"))</f>
        <v>34</v>
      </c>
    </row>
    <row r="9" spans="1:29" ht="14" x14ac:dyDescent="0.2">
      <c r="A9" s="110"/>
      <c r="B9" s="138">
        <v>3</v>
      </c>
      <c r="C9" s="139">
        <v>150</v>
      </c>
      <c r="D9" s="140" t="str">
        <f>IF(ISBLANK(C9),"",VLOOKUP(C9,各艇データ,2,FALSE))</f>
        <v>SHARK X</v>
      </c>
      <c r="E9" s="228">
        <f>IF($I$6="Ⅰ",T9,IF($I$6="Ⅱ",U9,IF($I$6="Ⅲ",V9,"")))</f>
        <v>8.6943835853001676</v>
      </c>
      <c r="F9" s="141">
        <v>3</v>
      </c>
      <c r="G9" s="142">
        <v>0.9478240740740741</v>
      </c>
      <c r="H9" s="139">
        <f>IFERROR(IF(G9-$Q$2&lt;=0,"",(G9-$Q$2)*86400),"")</f>
        <v>40492</v>
      </c>
      <c r="I9" s="143">
        <f>IF($I$6="Ⅰ",W9,IF($I$6="Ⅱ",X9,IF($I$6="Ⅲ",Y9,"")))</f>
        <v>587.45000000000016</v>
      </c>
      <c r="J9" s="141"/>
      <c r="K9" s="144">
        <f>IFERROR(H9*(1+0.01*J9)-I9*$N$3,"")</f>
        <v>12646.869999999992</v>
      </c>
      <c r="L9" s="142">
        <f>IFERROR((K9-$K$7)/86400,"")</f>
        <v>1.8442071759259222E-2</v>
      </c>
      <c r="M9" s="145">
        <f>IFERROR((K9-$K$7)/$N$3,"")</f>
        <v>33.615928270042126</v>
      </c>
      <c r="N9" s="146">
        <f>IFERROR($N$3/(H9/3600),"")</f>
        <v>4.2141657611380028</v>
      </c>
      <c r="O9" s="147">
        <f>ROUND(IF($O$6="MAX=20",AA9,IF($O$6="MAX=30",AB9,IF($O$6="MAX=40",AC9,""))),1)</f>
        <v>28</v>
      </c>
      <c r="P9" s="148" t="s">
        <v>351</v>
      </c>
      <c r="Q9" s="425">
        <v>0.69861111111111107</v>
      </c>
      <c r="R9" s="190"/>
      <c r="S9" s="190"/>
      <c r="T9" s="206">
        <f t="shared" si="0"/>
        <v>8.8422850142875546</v>
      </c>
      <c r="U9" s="207">
        <f t="shared" si="1"/>
        <v>8.6943835853001676</v>
      </c>
      <c r="V9" s="208">
        <f t="shared" si="2"/>
        <v>8.7332704046710443</v>
      </c>
      <c r="W9" s="209">
        <f t="shared" si="3"/>
        <v>915.80000000000007</v>
      </c>
      <c r="X9" s="210">
        <f t="shared" si="4"/>
        <v>587.45000000000016</v>
      </c>
      <c r="Y9" s="211">
        <f t="shared" si="5"/>
        <v>524.25</v>
      </c>
      <c r="Z9" s="198"/>
      <c r="AA9" s="212">
        <f t="shared" si="6"/>
        <v>13.333333333333334</v>
      </c>
      <c r="AB9" s="205">
        <f t="shared" si="7"/>
        <v>20</v>
      </c>
      <c r="AC9" s="213">
        <f t="shared" si="8"/>
        <v>28</v>
      </c>
    </row>
    <row r="10" spans="1:29" ht="14" x14ac:dyDescent="0.2">
      <c r="A10" s="110"/>
      <c r="B10" s="138">
        <v>4</v>
      </c>
      <c r="C10" s="139">
        <v>321</v>
      </c>
      <c r="D10" s="140" t="str">
        <f>IF(ISBLANK(C10),"",VLOOKUP(C10,各艇データ,2,FALSE))</f>
        <v>かまくら</v>
      </c>
      <c r="E10" s="228">
        <f>IF($I$6="Ⅰ",T10,IF($I$6="Ⅱ",U10,IF($I$6="Ⅲ",V10,"")))</f>
        <v>9.5457454339411836</v>
      </c>
      <c r="F10" s="141">
        <v>4</v>
      </c>
      <c r="G10" s="142">
        <v>0.96953703703703698</v>
      </c>
      <c r="H10" s="139">
        <f>IFERROR(IF(G10-$Q$2&lt;=0,"",(G10-$Q$2)*86400),"")</f>
        <v>42367.999999999993</v>
      </c>
      <c r="I10" s="143">
        <f>IF($I$6="Ⅰ",W10,IF($I$6="Ⅱ",X10,IF($I$6="Ⅲ",Y10,"")))</f>
        <v>568.49999999999989</v>
      </c>
      <c r="J10" s="141"/>
      <c r="K10" s="144">
        <f>IFERROR(H10*(1+0.01*J10)-I10*$N$3,"")</f>
        <v>15421.099999999999</v>
      </c>
      <c r="L10" s="142">
        <f>IFERROR((K10-$K$7)/86400,"")</f>
        <v>5.0551215277777818E-2</v>
      </c>
      <c r="M10" s="145">
        <f>IFERROR((K10-$K$7)/$N$3,"")</f>
        <v>92.143987341772231</v>
      </c>
      <c r="N10" s="146">
        <f>IFERROR($N$3/(H10/3600),"")</f>
        <v>4.0275679758308165</v>
      </c>
      <c r="O10" s="147">
        <f>ROUND(IF($O$6="MAX=20",AA10,IF($O$6="MAX=30",AB10,IF($O$6="MAX=40",AC10,""))),1)</f>
        <v>22</v>
      </c>
      <c r="P10" s="220" t="s">
        <v>351</v>
      </c>
      <c r="Q10" s="425">
        <v>0.70208333333333339</v>
      </c>
      <c r="R10" s="190"/>
      <c r="S10" s="190"/>
      <c r="T10" s="206">
        <f t="shared" si="0"/>
        <v>9.8081702861274724</v>
      </c>
      <c r="U10" s="207">
        <f t="shared" si="1"/>
        <v>9.5457454339411836</v>
      </c>
      <c r="V10" s="208">
        <f t="shared" si="2"/>
        <v>9.5948141158254678</v>
      </c>
      <c r="W10" s="209">
        <f t="shared" si="3"/>
        <v>882.8</v>
      </c>
      <c r="X10" s="210">
        <f t="shared" si="4"/>
        <v>568.49999999999989</v>
      </c>
      <c r="Y10" s="211">
        <f t="shared" si="5"/>
        <v>504.65000000000003</v>
      </c>
      <c r="Z10" s="198"/>
      <c r="AA10" s="212">
        <f t="shared" si="6"/>
        <v>10</v>
      </c>
      <c r="AB10" s="205">
        <f t="shared" si="7"/>
        <v>15</v>
      </c>
      <c r="AC10" s="213">
        <f t="shared" si="8"/>
        <v>22</v>
      </c>
    </row>
    <row r="11" spans="1:29" ht="14" x14ac:dyDescent="0.2">
      <c r="A11" s="110"/>
      <c r="B11" s="150"/>
      <c r="C11" s="151">
        <v>131</v>
      </c>
      <c r="D11" s="152" t="str">
        <f t="shared" ref="D11:D21" si="9">IF(ISBLANK(C11),"",VLOOKUP(C11,各艇データ,2,FALSE))</f>
        <v>ふるたか</v>
      </c>
      <c r="E11" s="229">
        <f t="shared" ref="E11:E20" si="10">IF($I$6="Ⅰ",T11,IF($I$6="Ⅱ",U11,IF($I$6="Ⅲ",V11,"")))</f>
        <v>8.3077459473874935</v>
      </c>
      <c r="F11" s="153" t="s">
        <v>343</v>
      </c>
      <c r="G11" s="154"/>
      <c r="H11" s="155" t="str">
        <f t="shared" ref="H11:H20" si="11">IFERROR(IF(G11-$Q$2&lt;=0,"",(G11-$Q$2)*86400),"")</f>
        <v/>
      </c>
      <c r="I11" s="156"/>
      <c r="J11" s="157"/>
      <c r="K11" s="158" t="str">
        <f t="shared" ref="K11:K20" si="12">IFERROR(H11*(1+0.01*J11)-I11*$N$3,"")</f>
        <v/>
      </c>
      <c r="L11" s="159" t="str">
        <f t="shared" ref="L11:L16" si="13">IFERROR((K11-$K$7)/86400,"")</f>
        <v/>
      </c>
      <c r="M11" s="160" t="str">
        <f t="shared" ref="M11:M16" si="14">IFERROR((K11-$K$7)/$N$3,"")</f>
        <v/>
      </c>
      <c r="N11" s="161" t="str">
        <f t="shared" ref="N11:N16" si="15">IFERROR($N$3/(H11/3600),"")</f>
        <v/>
      </c>
      <c r="O11" s="162">
        <v>5</v>
      </c>
      <c r="P11" s="163" t="s">
        <v>351</v>
      </c>
      <c r="Q11" s="426">
        <v>0.72083333333333333</v>
      </c>
      <c r="R11" s="190"/>
      <c r="S11" s="190"/>
      <c r="T11" s="206">
        <f t="shared" si="0"/>
        <v>7.9444062560444717</v>
      </c>
      <c r="U11" s="207">
        <f t="shared" si="1"/>
        <v>8.3077459473874935</v>
      </c>
      <c r="V11" s="208">
        <f t="shared" si="2"/>
        <v>8.2118811082680541</v>
      </c>
      <c r="W11" s="209">
        <f t="shared" si="3"/>
        <v>951.18003087190107</v>
      </c>
      <c r="X11" s="210">
        <f t="shared" si="4"/>
        <v>596.90486706476997</v>
      </c>
      <c r="Y11" s="211">
        <f t="shared" si="5"/>
        <v>537.48433605815978</v>
      </c>
      <c r="Z11" s="198"/>
      <c r="AA11" s="212" t="str">
        <f t="shared" si="6"/>
        <v/>
      </c>
      <c r="AB11" s="205" t="str">
        <f t="shared" si="7"/>
        <v/>
      </c>
      <c r="AC11" s="213" t="str">
        <f t="shared" si="8"/>
        <v/>
      </c>
    </row>
    <row r="12" spans="1:29" ht="14" x14ac:dyDescent="0.2">
      <c r="A12" s="110"/>
      <c r="B12" s="127"/>
      <c r="C12" s="128">
        <v>312</v>
      </c>
      <c r="D12" s="129" t="str">
        <f t="shared" si="9"/>
        <v>はやとり</v>
      </c>
      <c r="E12" s="227">
        <f t="shared" si="10"/>
        <v>8.2213157524308649</v>
      </c>
      <c r="F12" s="130" t="s">
        <v>334</v>
      </c>
      <c r="G12" s="131"/>
      <c r="H12" s="128" t="str">
        <f t="shared" si="11"/>
        <v/>
      </c>
      <c r="I12" s="132"/>
      <c r="J12" s="130"/>
      <c r="K12" s="133" t="str">
        <f t="shared" si="12"/>
        <v/>
      </c>
      <c r="L12" s="131" t="str">
        <f t="shared" si="13"/>
        <v/>
      </c>
      <c r="M12" s="134" t="str">
        <f t="shared" si="14"/>
        <v/>
      </c>
      <c r="N12" s="135" t="str">
        <f t="shared" si="15"/>
        <v/>
      </c>
      <c r="O12" s="136">
        <v>5</v>
      </c>
      <c r="P12" s="110" t="s">
        <v>351</v>
      </c>
      <c r="Q12" s="424">
        <v>0.7368055555555556</v>
      </c>
      <c r="R12" s="190"/>
      <c r="S12" s="190"/>
      <c r="T12" s="206">
        <f t="shared" si="0"/>
        <v>8.0044039152971926</v>
      </c>
      <c r="U12" s="207">
        <f t="shared" si="1"/>
        <v>8.2213157524308649</v>
      </c>
      <c r="V12" s="208">
        <f t="shared" si="2"/>
        <v>8.2056348826653416</v>
      </c>
      <c r="W12" s="209">
        <f t="shared" si="3"/>
        <v>948.65</v>
      </c>
      <c r="X12" s="210">
        <f t="shared" si="4"/>
        <v>599.1</v>
      </c>
      <c r="Y12" s="211">
        <f t="shared" si="5"/>
        <v>537.65000000000009</v>
      </c>
      <c r="Z12" s="198"/>
      <c r="AA12" s="212" t="str">
        <f t="shared" si="6"/>
        <v/>
      </c>
      <c r="AB12" s="205" t="str">
        <f t="shared" si="7"/>
        <v/>
      </c>
      <c r="AC12" s="213" t="str">
        <f t="shared" si="8"/>
        <v/>
      </c>
    </row>
    <row r="13" spans="1:29" ht="14" x14ac:dyDescent="0.2">
      <c r="A13" s="110"/>
      <c r="B13" s="138"/>
      <c r="C13" s="139">
        <v>380</v>
      </c>
      <c r="D13" s="140" t="str">
        <f t="shared" ref="D13" si="16">IF(ISBLANK(C13),"",VLOOKUP(C13,各艇データ,2,FALSE))</f>
        <v>テティス</v>
      </c>
      <c r="E13" s="228"/>
      <c r="F13" s="141"/>
      <c r="G13" s="142"/>
      <c r="H13" s="139" t="str">
        <f t="shared" ref="H13" si="17">IFERROR(IF(G13-$Q$2&lt;=0,"",(G13-$Q$2)*86400),"")</f>
        <v/>
      </c>
      <c r="I13" s="143"/>
      <c r="J13" s="141"/>
      <c r="K13" s="144" t="str">
        <f t="shared" ref="K13" si="18">IFERROR(H13*(1+0.01*J13)-I13*$N$3,"")</f>
        <v/>
      </c>
      <c r="L13" s="142" t="str">
        <f t="shared" ref="L13" si="19">IFERROR((K13-$K$7)/86400,"")</f>
        <v/>
      </c>
      <c r="M13" s="145" t="str">
        <f t="shared" ref="M13" si="20">IFERROR((K13-$K$7)/$N$3,"")</f>
        <v/>
      </c>
      <c r="N13" s="146" t="str">
        <f t="shared" ref="N13" si="21">IFERROR($N$3/(H13/3600),"")</f>
        <v/>
      </c>
      <c r="O13" s="147">
        <v>20</v>
      </c>
      <c r="P13" s="181" t="s">
        <v>344</v>
      </c>
      <c r="Q13" s="149"/>
      <c r="R13" s="190"/>
      <c r="S13" s="190"/>
      <c r="T13" s="206">
        <f t="shared" si="0"/>
        <v>9.5386750524605866</v>
      </c>
      <c r="U13" s="207">
        <f t="shared" si="1"/>
        <v>9.6408605613418992</v>
      </c>
      <c r="V13" s="208">
        <f t="shared" si="2"/>
        <v>9.625396805889741</v>
      </c>
      <c r="W13" s="209">
        <f t="shared" si="3"/>
        <v>891.54999999999984</v>
      </c>
      <c r="X13" s="210">
        <f t="shared" si="4"/>
        <v>566.52499999999986</v>
      </c>
      <c r="Y13" s="211">
        <f t="shared" si="5"/>
        <v>503.99999999999989</v>
      </c>
      <c r="Z13" s="198"/>
      <c r="AA13" s="212" t="str">
        <f t="shared" si="6"/>
        <v/>
      </c>
      <c r="AB13" s="205" t="str">
        <f t="shared" si="7"/>
        <v/>
      </c>
      <c r="AC13" s="213" t="str">
        <f t="shared" si="8"/>
        <v/>
      </c>
    </row>
    <row r="14" spans="1:29" ht="14" x14ac:dyDescent="0.2">
      <c r="A14" s="110"/>
      <c r="B14" s="138"/>
      <c r="C14" s="139"/>
      <c r="D14" s="140"/>
      <c r="E14" s="228"/>
      <c r="F14" s="141"/>
      <c r="G14" s="142"/>
      <c r="H14" s="139"/>
      <c r="I14" s="143"/>
      <c r="J14" s="141"/>
      <c r="K14" s="144"/>
      <c r="L14" s="142"/>
      <c r="M14" s="145"/>
      <c r="N14" s="146"/>
      <c r="O14" s="147"/>
      <c r="P14" s="181"/>
      <c r="Q14" s="149"/>
      <c r="R14" s="190"/>
      <c r="S14" s="190"/>
      <c r="T14" s="206" t="str">
        <f t="shared" si="0"/>
        <v/>
      </c>
      <c r="U14" s="207" t="str">
        <f t="shared" si="1"/>
        <v/>
      </c>
      <c r="V14" s="208" t="str">
        <f t="shared" si="2"/>
        <v/>
      </c>
      <c r="W14" s="209" t="str">
        <f t="shared" si="3"/>
        <v/>
      </c>
      <c r="X14" s="210" t="str">
        <f t="shared" si="4"/>
        <v/>
      </c>
      <c r="Y14" s="211" t="str">
        <f t="shared" si="5"/>
        <v/>
      </c>
      <c r="Z14" s="198"/>
      <c r="AA14" s="212" t="str">
        <f t="shared" si="6"/>
        <v/>
      </c>
      <c r="AB14" s="205" t="str">
        <f t="shared" si="7"/>
        <v/>
      </c>
      <c r="AC14" s="213" t="str">
        <f t="shared" si="8"/>
        <v/>
      </c>
    </row>
    <row r="15" spans="1:29" ht="14" x14ac:dyDescent="0.2">
      <c r="A15" s="110"/>
      <c r="B15" s="138"/>
      <c r="C15" s="139"/>
      <c r="D15" s="140" t="str">
        <f t="shared" si="9"/>
        <v/>
      </c>
      <c r="E15" s="228" t="str">
        <f t="shared" si="10"/>
        <v/>
      </c>
      <c r="F15" s="141"/>
      <c r="G15" s="142"/>
      <c r="H15" s="139" t="str">
        <f t="shared" si="11"/>
        <v/>
      </c>
      <c r="I15" s="143" t="str">
        <f t="shared" ref="I15:I20" si="22">IF($I$6="Ⅰ",W15,IF($I$6="Ⅱ",X15,IF($I$6="Ⅲ",Y15,"")))</f>
        <v/>
      </c>
      <c r="J15" s="141"/>
      <c r="K15" s="144" t="str">
        <f t="shared" si="12"/>
        <v/>
      </c>
      <c r="L15" s="142" t="str">
        <f t="shared" si="13"/>
        <v/>
      </c>
      <c r="M15" s="145" t="str">
        <f t="shared" si="14"/>
        <v/>
      </c>
      <c r="N15" s="146" t="str">
        <f t="shared" si="15"/>
        <v/>
      </c>
      <c r="O15" s="147"/>
      <c r="P15" s="181"/>
      <c r="Q15" s="149"/>
      <c r="R15" s="190"/>
      <c r="S15" s="190"/>
      <c r="T15" s="206" t="str">
        <f t="shared" si="0"/>
        <v/>
      </c>
      <c r="U15" s="207" t="str">
        <f t="shared" si="1"/>
        <v/>
      </c>
      <c r="V15" s="208" t="str">
        <f t="shared" si="2"/>
        <v/>
      </c>
      <c r="W15" s="209" t="str">
        <f t="shared" si="3"/>
        <v/>
      </c>
      <c r="X15" s="210" t="str">
        <f t="shared" si="4"/>
        <v/>
      </c>
      <c r="Y15" s="211" t="str">
        <f t="shared" si="5"/>
        <v/>
      </c>
      <c r="Z15" s="198"/>
      <c r="AA15" s="212" t="str">
        <f t="shared" si="6"/>
        <v/>
      </c>
      <c r="AB15" s="205" t="str">
        <f t="shared" si="7"/>
        <v/>
      </c>
      <c r="AC15" s="213" t="str">
        <f t="shared" si="8"/>
        <v/>
      </c>
    </row>
    <row r="16" spans="1:29" ht="14" x14ac:dyDescent="0.2">
      <c r="A16" s="110"/>
      <c r="B16" s="150"/>
      <c r="C16" s="151"/>
      <c r="D16" s="152" t="str">
        <f t="shared" si="9"/>
        <v/>
      </c>
      <c r="E16" s="229" t="str">
        <f t="shared" si="10"/>
        <v/>
      </c>
      <c r="F16" s="153"/>
      <c r="G16" s="154"/>
      <c r="H16" s="151" t="str">
        <f t="shared" si="11"/>
        <v/>
      </c>
      <c r="I16" s="165" t="str">
        <f t="shared" si="22"/>
        <v/>
      </c>
      <c r="J16" s="153"/>
      <c r="K16" s="167" t="str">
        <f t="shared" si="12"/>
        <v/>
      </c>
      <c r="L16" s="154" t="str">
        <f t="shared" si="13"/>
        <v/>
      </c>
      <c r="M16" s="168" t="str">
        <f t="shared" si="14"/>
        <v/>
      </c>
      <c r="N16" s="169" t="str">
        <f t="shared" si="15"/>
        <v/>
      </c>
      <c r="O16" s="170"/>
      <c r="P16" s="222"/>
      <c r="Q16" s="164"/>
      <c r="R16" s="190"/>
      <c r="S16" s="190"/>
      <c r="T16" s="206" t="str">
        <f t="shared" si="0"/>
        <v/>
      </c>
      <c r="U16" s="207" t="str">
        <f t="shared" si="1"/>
        <v/>
      </c>
      <c r="V16" s="208" t="str">
        <f t="shared" si="2"/>
        <v/>
      </c>
      <c r="W16" s="209" t="str">
        <f t="shared" si="3"/>
        <v/>
      </c>
      <c r="X16" s="210" t="str">
        <f t="shared" si="4"/>
        <v/>
      </c>
      <c r="Y16" s="211" t="str">
        <f t="shared" si="5"/>
        <v/>
      </c>
      <c r="Z16" s="198"/>
      <c r="AA16" s="212" t="str">
        <f t="shared" si="6"/>
        <v/>
      </c>
      <c r="AB16" s="205" t="str">
        <f t="shared" si="7"/>
        <v/>
      </c>
      <c r="AC16" s="213" t="str">
        <f t="shared" si="8"/>
        <v/>
      </c>
    </row>
    <row r="17" spans="1:29" ht="14" x14ac:dyDescent="0.2">
      <c r="A17" s="110"/>
      <c r="B17" s="127"/>
      <c r="C17" s="128"/>
      <c r="D17" s="129" t="str">
        <f t="shared" si="9"/>
        <v/>
      </c>
      <c r="E17" s="227" t="str">
        <f t="shared" si="10"/>
        <v/>
      </c>
      <c r="F17" s="130"/>
      <c r="G17" s="131"/>
      <c r="H17" s="171" t="str">
        <f t="shared" si="11"/>
        <v/>
      </c>
      <c r="I17" s="172" t="str">
        <f t="shared" si="22"/>
        <v/>
      </c>
      <c r="J17" s="173"/>
      <c r="K17" s="174" t="str">
        <f t="shared" si="12"/>
        <v/>
      </c>
      <c r="L17" s="175" t="str">
        <f>IFERROR((K17-$K$7)/86400,"")</f>
        <v/>
      </c>
      <c r="M17" s="176" t="str">
        <f>IFERROR((K17-$K$7)/$N$3,"")</f>
        <v/>
      </c>
      <c r="N17" s="177" t="str">
        <f>IFERROR($N$3/(H17/3600),"")</f>
        <v/>
      </c>
      <c r="O17" s="136"/>
      <c r="P17" s="226"/>
      <c r="Q17" s="137"/>
      <c r="R17" s="190"/>
      <c r="S17" s="190"/>
      <c r="T17" s="206" t="str">
        <f t="shared" si="0"/>
        <v/>
      </c>
      <c r="U17" s="207" t="str">
        <f t="shared" si="1"/>
        <v/>
      </c>
      <c r="V17" s="208" t="str">
        <f t="shared" si="2"/>
        <v/>
      </c>
      <c r="W17" s="209" t="str">
        <f t="shared" si="3"/>
        <v/>
      </c>
      <c r="X17" s="210" t="str">
        <f t="shared" si="4"/>
        <v/>
      </c>
      <c r="Y17" s="211" t="str">
        <f t="shared" si="5"/>
        <v/>
      </c>
      <c r="Z17" s="198"/>
      <c r="AA17" s="212" t="str">
        <f t="shared" si="6"/>
        <v/>
      </c>
      <c r="AB17" s="205" t="str">
        <f t="shared" si="7"/>
        <v/>
      </c>
      <c r="AC17" s="213" t="str">
        <f t="shared" si="8"/>
        <v/>
      </c>
    </row>
    <row r="18" spans="1:29" ht="14" x14ac:dyDescent="0.2">
      <c r="A18" s="110"/>
      <c r="B18" s="138"/>
      <c r="C18" s="139"/>
      <c r="D18" s="140" t="str">
        <f t="shared" si="9"/>
        <v/>
      </c>
      <c r="E18" s="228" t="str">
        <f t="shared" si="10"/>
        <v/>
      </c>
      <c r="F18" s="141"/>
      <c r="G18" s="142"/>
      <c r="H18" s="139" t="str">
        <f t="shared" si="11"/>
        <v/>
      </c>
      <c r="I18" s="143" t="str">
        <f t="shared" si="22"/>
        <v/>
      </c>
      <c r="J18" s="221"/>
      <c r="K18" s="144" t="str">
        <f t="shared" si="12"/>
        <v/>
      </c>
      <c r="L18" s="142" t="str">
        <f>IFERROR((K18-$K$7)/86400,"")</f>
        <v/>
      </c>
      <c r="M18" s="145" t="str">
        <f>IFERROR((K18-$K$7)/$N$3,"")</f>
        <v/>
      </c>
      <c r="N18" s="146" t="str">
        <f>IFERROR($N$3/(H18/3600),"")</f>
        <v/>
      </c>
      <c r="O18" s="147"/>
      <c r="P18" s="181"/>
      <c r="Q18" s="149"/>
      <c r="R18" s="190"/>
      <c r="S18" s="190"/>
      <c r="T18" s="206" t="str">
        <f t="shared" si="0"/>
        <v/>
      </c>
      <c r="U18" s="207" t="str">
        <f t="shared" si="1"/>
        <v/>
      </c>
      <c r="V18" s="208" t="str">
        <f t="shared" si="2"/>
        <v/>
      </c>
      <c r="W18" s="209" t="str">
        <f t="shared" si="3"/>
        <v/>
      </c>
      <c r="X18" s="210" t="str">
        <f t="shared" si="4"/>
        <v/>
      </c>
      <c r="Y18" s="211" t="str">
        <f t="shared" si="5"/>
        <v/>
      </c>
      <c r="Z18" s="198"/>
      <c r="AA18" s="212" t="str">
        <f t="shared" si="6"/>
        <v/>
      </c>
      <c r="AB18" s="205" t="str">
        <f t="shared" si="7"/>
        <v/>
      </c>
      <c r="AC18" s="213" t="str">
        <f t="shared" si="8"/>
        <v/>
      </c>
    </row>
    <row r="19" spans="1:29" ht="14" x14ac:dyDescent="0.2">
      <c r="A19" s="110"/>
      <c r="B19" s="138"/>
      <c r="C19" s="139"/>
      <c r="D19" s="140" t="str">
        <f t="shared" si="9"/>
        <v/>
      </c>
      <c r="E19" s="228" t="str">
        <f t="shared" si="10"/>
        <v/>
      </c>
      <c r="F19" s="141"/>
      <c r="G19" s="142"/>
      <c r="H19" s="139" t="str">
        <f t="shared" si="11"/>
        <v/>
      </c>
      <c r="I19" s="143" t="str">
        <f t="shared" si="22"/>
        <v/>
      </c>
      <c r="J19" s="221"/>
      <c r="K19" s="144" t="str">
        <f t="shared" si="12"/>
        <v/>
      </c>
      <c r="L19" s="142" t="str">
        <f>IFERROR((K19-$K$7)/86400,"")</f>
        <v/>
      </c>
      <c r="M19" s="145" t="str">
        <f>IFERROR((K19-$K$7)/$N$3,"")</f>
        <v/>
      </c>
      <c r="N19" s="146" t="str">
        <f>IFERROR($N$3/(H19/3600),"")</f>
        <v/>
      </c>
      <c r="O19" s="147"/>
      <c r="P19" s="181"/>
      <c r="Q19" s="149"/>
      <c r="R19" s="190"/>
      <c r="S19" s="190"/>
      <c r="T19" s="206" t="str">
        <f t="shared" si="0"/>
        <v/>
      </c>
      <c r="U19" s="207" t="str">
        <f t="shared" si="1"/>
        <v/>
      </c>
      <c r="V19" s="208" t="str">
        <f t="shared" si="2"/>
        <v/>
      </c>
      <c r="W19" s="209" t="str">
        <f t="shared" si="3"/>
        <v/>
      </c>
      <c r="X19" s="210" t="str">
        <f t="shared" si="4"/>
        <v/>
      </c>
      <c r="Y19" s="211" t="str">
        <f t="shared" si="5"/>
        <v/>
      </c>
      <c r="Z19" s="198"/>
      <c r="AA19" s="212" t="str">
        <f t="shared" si="6"/>
        <v/>
      </c>
      <c r="AB19" s="205" t="str">
        <f t="shared" si="7"/>
        <v/>
      </c>
      <c r="AC19" s="213" t="str">
        <f t="shared" si="8"/>
        <v/>
      </c>
    </row>
    <row r="20" spans="1:29" ht="14" x14ac:dyDescent="0.2">
      <c r="A20" s="110"/>
      <c r="B20" s="138"/>
      <c r="C20" s="139"/>
      <c r="D20" s="140" t="str">
        <f t="shared" si="9"/>
        <v/>
      </c>
      <c r="E20" s="228" t="str">
        <f t="shared" si="10"/>
        <v/>
      </c>
      <c r="F20" s="141"/>
      <c r="G20" s="142"/>
      <c r="H20" s="139" t="str">
        <f t="shared" si="11"/>
        <v/>
      </c>
      <c r="I20" s="143" t="str">
        <f t="shared" si="22"/>
        <v/>
      </c>
      <c r="J20" s="221"/>
      <c r="K20" s="144" t="str">
        <f t="shared" si="12"/>
        <v/>
      </c>
      <c r="L20" s="142" t="str">
        <f>IFERROR((K20-$K$7)/86400,"")</f>
        <v/>
      </c>
      <c r="M20" s="145" t="str">
        <f>IFERROR((K20-$K$7)/$N$3,"")</f>
        <v/>
      </c>
      <c r="N20" s="146" t="str">
        <f>IFERROR($N$3/(H20/3600),"")</f>
        <v/>
      </c>
      <c r="O20" s="147"/>
      <c r="P20" s="226"/>
      <c r="Q20" s="149"/>
      <c r="R20" s="190"/>
      <c r="S20" s="190"/>
      <c r="T20" s="206" t="str">
        <f t="shared" si="0"/>
        <v/>
      </c>
      <c r="U20" s="207" t="str">
        <f t="shared" si="1"/>
        <v/>
      </c>
      <c r="V20" s="208" t="str">
        <f t="shared" si="2"/>
        <v/>
      </c>
      <c r="W20" s="209" t="str">
        <f t="shared" si="3"/>
        <v/>
      </c>
      <c r="X20" s="210" t="str">
        <f t="shared" si="4"/>
        <v/>
      </c>
      <c r="Y20" s="211" t="str">
        <f t="shared" si="5"/>
        <v/>
      </c>
      <c r="Z20" s="198"/>
      <c r="AA20" s="212" t="str">
        <f t="shared" si="6"/>
        <v/>
      </c>
      <c r="AB20" s="205" t="str">
        <f t="shared" si="7"/>
        <v/>
      </c>
      <c r="AC20" s="213" t="str">
        <f t="shared" si="8"/>
        <v/>
      </c>
    </row>
    <row r="21" spans="1:29" ht="14" x14ac:dyDescent="0.2">
      <c r="A21" s="110"/>
      <c r="B21" s="150"/>
      <c r="C21" s="151"/>
      <c r="D21" s="152" t="str">
        <f t="shared" si="9"/>
        <v/>
      </c>
      <c r="E21" s="229"/>
      <c r="F21" s="153"/>
      <c r="G21" s="154"/>
      <c r="H21" s="151"/>
      <c r="I21" s="165"/>
      <c r="J21" s="166"/>
      <c r="K21" s="167"/>
      <c r="L21" s="154"/>
      <c r="M21" s="168"/>
      <c r="N21" s="169" t="str">
        <f>IFERROR($N$3/(H21/3600),"")</f>
        <v/>
      </c>
      <c r="O21" s="170"/>
      <c r="P21" s="222"/>
      <c r="Q21" s="164"/>
      <c r="R21" s="190"/>
      <c r="S21" s="190"/>
      <c r="T21" s="206" t="str">
        <f t="shared" si="0"/>
        <v/>
      </c>
      <c r="U21" s="207" t="str">
        <f t="shared" si="1"/>
        <v/>
      </c>
      <c r="V21" s="208" t="str">
        <f t="shared" si="2"/>
        <v/>
      </c>
      <c r="W21" s="209" t="str">
        <f t="shared" si="3"/>
        <v/>
      </c>
      <c r="X21" s="210" t="str">
        <f t="shared" si="4"/>
        <v/>
      </c>
      <c r="Y21" s="211" t="str">
        <f t="shared" si="5"/>
        <v/>
      </c>
      <c r="Z21" s="198"/>
      <c r="AA21" s="212" t="str">
        <f t="shared" si="6"/>
        <v/>
      </c>
      <c r="AB21" s="205" t="str">
        <f t="shared" si="7"/>
        <v/>
      </c>
      <c r="AC21" s="213" t="str">
        <f t="shared" si="8"/>
        <v/>
      </c>
    </row>
    <row r="22" spans="1:29" ht="14" x14ac:dyDescent="0.2">
      <c r="A22" s="110"/>
      <c r="B22" s="179"/>
      <c r="C22" s="230"/>
      <c r="D22" s="184"/>
      <c r="E22" s="173"/>
      <c r="F22" s="173"/>
      <c r="G22" s="175"/>
      <c r="H22" s="171"/>
      <c r="I22" s="172"/>
      <c r="J22" s="173"/>
      <c r="K22" s="174"/>
      <c r="L22" s="175"/>
      <c r="M22" s="176"/>
      <c r="N22" s="177"/>
      <c r="O22" s="178"/>
      <c r="P22" s="231"/>
      <c r="Q22" s="180"/>
      <c r="R22" s="190"/>
      <c r="S22" s="190"/>
      <c r="T22" s="206" t="str">
        <f t="shared" si="0"/>
        <v/>
      </c>
      <c r="U22" s="207" t="str">
        <f t="shared" si="1"/>
        <v/>
      </c>
      <c r="V22" s="208" t="str">
        <f t="shared" si="2"/>
        <v/>
      </c>
      <c r="W22" s="209" t="str">
        <f t="shared" si="3"/>
        <v/>
      </c>
      <c r="X22" s="210" t="str">
        <f t="shared" si="4"/>
        <v/>
      </c>
      <c r="Y22" s="211" t="str">
        <f t="shared" si="5"/>
        <v/>
      </c>
      <c r="Z22" s="198"/>
      <c r="AA22" s="212" t="str">
        <f t="shared" si="6"/>
        <v/>
      </c>
      <c r="AB22" s="205" t="str">
        <f t="shared" si="7"/>
        <v/>
      </c>
      <c r="AC22" s="213" t="str">
        <f t="shared" si="8"/>
        <v/>
      </c>
    </row>
    <row r="23" spans="1:29" ht="14" x14ac:dyDescent="0.2">
      <c r="A23" s="110"/>
      <c r="B23" s="138"/>
      <c r="C23" s="139"/>
      <c r="D23" s="140" t="str">
        <f>IF(ISBLANK(C23),"",VLOOKUP(C23,各艇データ,2,FALSE))</f>
        <v/>
      </c>
      <c r="E23" s="141"/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190"/>
      <c r="T23" s="206" t="str">
        <f t="shared" si="0"/>
        <v/>
      </c>
      <c r="U23" s="207" t="str">
        <f t="shared" si="1"/>
        <v/>
      </c>
      <c r="V23" s="208" t="str">
        <f t="shared" si="2"/>
        <v/>
      </c>
      <c r="W23" s="209" t="str">
        <f t="shared" si="3"/>
        <v/>
      </c>
      <c r="X23" s="210" t="str">
        <f t="shared" si="4"/>
        <v/>
      </c>
      <c r="Y23" s="211" t="str">
        <f t="shared" si="5"/>
        <v/>
      </c>
      <c r="Z23" s="198"/>
      <c r="AA23" s="212" t="str">
        <f t="shared" si="6"/>
        <v/>
      </c>
      <c r="AB23" s="205" t="str">
        <f t="shared" si="7"/>
        <v/>
      </c>
      <c r="AC23" s="213" t="str">
        <f t="shared" si="8"/>
        <v/>
      </c>
    </row>
    <row r="24" spans="1:29" ht="14" x14ac:dyDescent="0.2">
      <c r="A24" s="110"/>
      <c r="B24" s="179"/>
      <c r="C24" s="139"/>
      <c r="D24" s="184"/>
      <c r="E24" s="141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182"/>
      <c r="Q24" s="149"/>
      <c r="R24" s="190"/>
      <c r="S24" s="190"/>
      <c r="T24" s="206" t="str">
        <f t="shared" si="0"/>
        <v/>
      </c>
      <c r="U24" s="207" t="str">
        <f t="shared" si="1"/>
        <v/>
      </c>
      <c r="V24" s="208" t="str">
        <f t="shared" si="2"/>
        <v/>
      </c>
      <c r="W24" s="209" t="str">
        <f t="shared" si="3"/>
        <v/>
      </c>
      <c r="X24" s="210" t="str">
        <f t="shared" si="4"/>
        <v/>
      </c>
      <c r="Y24" s="211" t="str">
        <f t="shared" si="5"/>
        <v/>
      </c>
      <c r="Z24" s="198"/>
      <c r="AA24" s="212" t="str">
        <f t="shared" si="6"/>
        <v/>
      </c>
      <c r="AB24" s="205" t="str">
        <f t="shared" si="7"/>
        <v/>
      </c>
      <c r="AC24" s="213" t="str">
        <f t="shared" si="8"/>
        <v/>
      </c>
    </row>
    <row r="25" spans="1:29" ht="14" x14ac:dyDescent="0.2">
      <c r="A25" s="110"/>
      <c r="B25" s="138"/>
      <c r="C25" s="139"/>
      <c r="D25" s="140" t="str">
        <f t="shared" ref="D25:D31" si="23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190"/>
      <c r="T25" s="206" t="str">
        <f t="shared" si="0"/>
        <v/>
      </c>
      <c r="U25" s="207" t="str">
        <f t="shared" si="1"/>
        <v/>
      </c>
      <c r="V25" s="208" t="str">
        <f t="shared" si="2"/>
        <v/>
      </c>
      <c r="W25" s="209" t="str">
        <f t="shared" si="3"/>
        <v/>
      </c>
      <c r="X25" s="210" t="str">
        <f t="shared" si="4"/>
        <v/>
      </c>
      <c r="Y25" s="211" t="str">
        <f t="shared" si="5"/>
        <v/>
      </c>
      <c r="Z25" s="198"/>
      <c r="AA25" s="212" t="str">
        <f t="shared" si="6"/>
        <v/>
      </c>
      <c r="AB25" s="205" t="str">
        <f t="shared" si="7"/>
        <v/>
      </c>
      <c r="AC25" s="213" t="str">
        <f t="shared" si="8"/>
        <v/>
      </c>
    </row>
    <row r="26" spans="1:29" ht="14" x14ac:dyDescent="0.2">
      <c r="A26" s="110"/>
      <c r="B26" s="150"/>
      <c r="C26" s="151"/>
      <c r="D26" s="152" t="str">
        <f t="shared" si="23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IF($I$6="Ⅰ",W26,IF($I$6="Ⅱ",X26,IF($I$6="Ⅲ",Y26,"")))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IF($O$6="MAX=20",AA26,IF($O$6="MAX=30",AB26,IF($O$6="MAX=40",AC26,"")))</f>
        <v/>
      </c>
      <c r="P26" s="183"/>
      <c r="Q26" s="164"/>
      <c r="R26" s="190"/>
      <c r="S26" s="190"/>
      <c r="T26" s="206" t="str">
        <f t="shared" si="0"/>
        <v/>
      </c>
      <c r="U26" s="207" t="str">
        <f t="shared" si="1"/>
        <v/>
      </c>
      <c r="V26" s="208" t="str">
        <f t="shared" si="2"/>
        <v/>
      </c>
      <c r="W26" s="209" t="str">
        <f t="shared" si="3"/>
        <v/>
      </c>
      <c r="X26" s="210" t="str">
        <f t="shared" si="4"/>
        <v/>
      </c>
      <c r="Y26" s="211" t="str">
        <f t="shared" si="5"/>
        <v/>
      </c>
      <c r="Z26" s="198"/>
      <c r="AA26" s="212" t="str">
        <f t="shared" si="6"/>
        <v/>
      </c>
      <c r="AB26" s="205" t="str">
        <f t="shared" si="7"/>
        <v/>
      </c>
      <c r="AC26" s="213" t="str">
        <f t="shared" si="8"/>
        <v/>
      </c>
    </row>
    <row r="27" spans="1:29" ht="14" x14ac:dyDescent="0.2">
      <c r="A27" s="110"/>
      <c r="B27" s="179"/>
      <c r="C27" s="171"/>
      <c r="D27" s="184" t="str">
        <f t="shared" si="23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0"/>
        <v/>
      </c>
      <c r="U27" s="207" t="str">
        <f t="shared" si="1"/>
        <v/>
      </c>
      <c r="V27" s="208" t="str">
        <f t="shared" si="2"/>
        <v/>
      </c>
      <c r="W27" s="209" t="str">
        <f t="shared" si="3"/>
        <v/>
      </c>
      <c r="X27" s="210" t="str">
        <f t="shared" si="4"/>
        <v/>
      </c>
      <c r="Y27" s="211" t="str">
        <f t="shared" si="5"/>
        <v/>
      </c>
      <c r="Z27" s="198"/>
      <c r="AA27" s="212" t="str">
        <f t="shared" si="6"/>
        <v/>
      </c>
      <c r="AB27" s="205" t="str">
        <f t="shared" si="7"/>
        <v/>
      </c>
      <c r="AC27" s="213" t="str">
        <f t="shared" si="8"/>
        <v/>
      </c>
    </row>
    <row r="28" spans="1:29" ht="14.25" customHeight="1" x14ac:dyDescent="0.2">
      <c r="A28" s="110"/>
      <c r="B28" s="138"/>
      <c r="C28" s="139"/>
      <c r="D28" s="140" t="str">
        <f t="shared" si="23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0"/>
        <v/>
      </c>
      <c r="U28" s="207" t="str">
        <f t="shared" si="1"/>
        <v/>
      </c>
      <c r="V28" s="208" t="str">
        <f t="shared" si="2"/>
        <v/>
      </c>
      <c r="W28" s="209" t="str">
        <f t="shared" si="3"/>
        <v/>
      </c>
      <c r="X28" s="210" t="str">
        <f t="shared" si="4"/>
        <v/>
      </c>
      <c r="Y28" s="211" t="str">
        <f t="shared" si="5"/>
        <v/>
      </c>
      <c r="Z28" s="198"/>
      <c r="AA28" s="212" t="str">
        <f t="shared" si="6"/>
        <v/>
      </c>
      <c r="AB28" s="205" t="str">
        <f t="shared" si="7"/>
        <v/>
      </c>
      <c r="AC28" s="213" t="str">
        <f t="shared" si="8"/>
        <v/>
      </c>
    </row>
    <row r="29" spans="1:29" ht="14" x14ac:dyDescent="0.2">
      <c r="A29" s="110"/>
      <c r="B29" s="138"/>
      <c r="C29" s="139"/>
      <c r="D29" s="140" t="str">
        <f t="shared" si="23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0"/>
        <v/>
      </c>
      <c r="U29" s="207" t="str">
        <f t="shared" si="1"/>
        <v/>
      </c>
      <c r="V29" s="208" t="str">
        <f t="shared" si="2"/>
        <v/>
      </c>
      <c r="W29" s="209" t="str">
        <f t="shared" si="3"/>
        <v/>
      </c>
      <c r="X29" s="210" t="str">
        <f t="shared" si="4"/>
        <v/>
      </c>
      <c r="Y29" s="211" t="str">
        <f t="shared" si="5"/>
        <v/>
      </c>
      <c r="Z29" s="198"/>
      <c r="AA29" s="212" t="str">
        <f t="shared" si="6"/>
        <v/>
      </c>
      <c r="AB29" s="205" t="str">
        <f t="shared" si="7"/>
        <v/>
      </c>
      <c r="AC29" s="213" t="str">
        <f t="shared" si="8"/>
        <v/>
      </c>
    </row>
    <row r="30" spans="1:29" ht="14.25" customHeight="1" x14ac:dyDescent="0.2">
      <c r="A30" s="110"/>
      <c r="B30" s="138"/>
      <c r="C30" s="139"/>
      <c r="D30" s="140" t="str">
        <f t="shared" si="23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0"/>
        <v/>
      </c>
      <c r="U30" s="207" t="str">
        <f t="shared" si="1"/>
        <v/>
      </c>
      <c r="V30" s="208" t="str">
        <f t="shared" si="2"/>
        <v/>
      </c>
      <c r="W30" s="209" t="str">
        <f t="shared" si="3"/>
        <v/>
      </c>
      <c r="X30" s="210" t="str">
        <f t="shared" si="4"/>
        <v/>
      </c>
      <c r="Y30" s="211" t="str">
        <f t="shared" si="5"/>
        <v/>
      </c>
      <c r="Z30" s="198"/>
      <c r="AA30" s="212" t="str">
        <f t="shared" si="6"/>
        <v/>
      </c>
      <c r="AB30" s="205" t="str">
        <f t="shared" si="7"/>
        <v/>
      </c>
      <c r="AC30" s="213" t="str">
        <f t="shared" si="8"/>
        <v/>
      </c>
    </row>
    <row r="31" spans="1:29" ht="14.5" thickBot="1" x14ac:dyDescent="0.25">
      <c r="A31" s="110"/>
      <c r="B31" s="138"/>
      <c r="C31" s="139"/>
      <c r="D31" s="152" t="str">
        <f t="shared" si="23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0"/>
        <v/>
      </c>
      <c r="U31" s="215" t="str">
        <f t="shared" si="1"/>
        <v/>
      </c>
      <c r="V31" s="216" t="str">
        <f t="shared" si="2"/>
        <v/>
      </c>
      <c r="W31" s="217" t="str">
        <f t="shared" si="3"/>
        <v/>
      </c>
      <c r="X31" s="218" t="str">
        <f t="shared" si="4"/>
        <v/>
      </c>
      <c r="Y31" s="219" t="str">
        <f t="shared" si="5"/>
        <v/>
      </c>
      <c r="Z31" s="198"/>
      <c r="AA31" s="223" t="str">
        <f t="shared" si="6"/>
        <v/>
      </c>
      <c r="AB31" s="224" t="str">
        <f t="shared" si="7"/>
        <v/>
      </c>
      <c r="AC31" s="225" t="str">
        <f t="shared" si="8"/>
        <v/>
      </c>
    </row>
    <row r="32" spans="1:29" ht="15" customHeight="1" x14ac:dyDescent="0.25">
      <c r="A32" s="110"/>
      <c r="B32" s="451" t="s">
        <v>243</v>
      </c>
      <c r="C32" s="452"/>
      <c r="D32" s="453"/>
      <c r="E32" s="187" t="s">
        <v>179</v>
      </c>
      <c r="F32" s="460" t="s">
        <v>345</v>
      </c>
      <c r="G32" s="461"/>
      <c r="H32" s="462" t="s">
        <v>352</v>
      </c>
      <c r="I32" s="463"/>
      <c r="J32" s="463"/>
      <c r="K32" s="463"/>
      <c r="L32" s="463"/>
      <c r="M32" s="463"/>
      <c r="N32" s="463"/>
      <c r="O32" s="463"/>
      <c r="P32" s="463"/>
      <c r="Q32" s="464"/>
      <c r="R32" s="101"/>
      <c r="S32" s="101"/>
      <c r="T32" s="193"/>
      <c r="U32" s="193"/>
      <c r="V32" s="193"/>
      <c r="Y32" s="193"/>
      <c r="Z32" s="193"/>
    </row>
    <row r="33" spans="1:26" ht="15" customHeight="1" x14ac:dyDescent="0.25">
      <c r="A33" s="110"/>
      <c r="B33" s="454"/>
      <c r="C33" s="455"/>
      <c r="D33" s="456"/>
      <c r="E33" s="188" t="s">
        <v>180</v>
      </c>
      <c r="F33" s="471" t="s">
        <v>346</v>
      </c>
      <c r="G33" s="472"/>
      <c r="H33" s="465"/>
      <c r="I33" s="466"/>
      <c r="J33" s="466"/>
      <c r="K33" s="466"/>
      <c r="L33" s="466"/>
      <c r="M33" s="466"/>
      <c r="N33" s="466"/>
      <c r="O33" s="466"/>
      <c r="P33" s="466"/>
      <c r="Q33" s="467"/>
      <c r="R33" s="101"/>
      <c r="S33" s="101"/>
      <c r="T33" s="193"/>
      <c r="U33" s="193"/>
      <c r="V33" s="193"/>
      <c r="Y33" s="193"/>
      <c r="Z33" s="193"/>
    </row>
    <row r="34" spans="1:26" ht="23.25" customHeight="1" x14ac:dyDescent="0.25">
      <c r="A34" s="110"/>
      <c r="B34" s="457"/>
      <c r="C34" s="458"/>
      <c r="D34" s="459"/>
      <c r="E34" s="188" t="s">
        <v>181</v>
      </c>
      <c r="F34" s="471" t="s">
        <v>341</v>
      </c>
      <c r="G34" s="472"/>
      <c r="H34" s="465"/>
      <c r="I34" s="466"/>
      <c r="J34" s="466"/>
      <c r="K34" s="466"/>
      <c r="L34" s="466"/>
      <c r="M34" s="466"/>
      <c r="N34" s="466"/>
      <c r="O34" s="466"/>
      <c r="P34" s="466"/>
      <c r="Q34" s="467"/>
      <c r="R34" s="101"/>
      <c r="S34" s="101"/>
      <c r="T34" s="193"/>
      <c r="U34" s="193"/>
      <c r="V34" s="193"/>
      <c r="Y34" s="193"/>
      <c r="Z34" s="193"/>
    </row>
    <row r="35" spans="1:26" ht="22.5" customHeight="1" x14ac:dyDescent="0.25">
      <c r="A35" s="110"/>
      <c r="B35" s="473" t="s">
        <v>244</v>
      </c>
      <c r="C35" s="474"/>
      <c r="D35" s="475"/>
      <c r="E35" s="445" t="s">
        <v>183</v>
      </c>
      <c r="F35" s="471" t="str">
        <f>参照ﾃﾞｰﾀ!AL8</f>
        <v>テティス</v>
      </c>
      <c r="G35" s="472"/>
      <c r="H35" s="465"/>
      <c r="I35" s="466"/>
      <c r="J35" s="466"/>
      <c r="K35" s="466"/>
      <c r="L35" s="466"/>
      <c r="M35" s="466"/>
      <c r="N35" s="466"/>
      <c r="O35" s="466"/>
      <c r="P35" s="466"/>
      <c r="Q35" s="467"/>
      <c r="R35" s="101"/>
      <c r="S35" s="101"/>
      <c r="T35" s="193"/>
      <c r="U35" s="193"/>
      <c r="V35" s="193"/>
      <c r="Y35" s="193"/>
      <c r="Z35" s="193"/>
    </row>
    <row r="36" spans="1:26" ht="15" customHeight="1" x14ac:dyDescent="0.25">
      <c r="A36" s="110"/>
      <c r="B36" s="476"/>
      <c r="C36" s="477"/>
      <c r="D36" s="478"/>
      <c r="E36" s="484"/>
      <c r="F36" s="471"/>
      <c r="G36" s="472"/>
      <c r="H36" s="465"/>
      <c r="I36" s="466"/>
      <c r="J36" s="466"/>
      <c r="K36" s="466"/>
      <c r="L36" s="466"/>
      <c r="M36" s="466"/>
      <c r="N36" s="466"/>
      <c r="O36" s="466"/>
      <c r="P36" s="466"/>
      <c r="Q36" s="467"/>
      <c r="R36" s="101"/>
      <c r="S36" s="101"/>
      <c r="T36" s="193"/>
      <c r="U36" s="193"/>
      <c r="V36" s="193"/>
      <c r="Y36" s="193"/>
      <c r="Z36" s="193"/>
    </row>
    <row r="37" spans="1:26" ht="15" customHeight="1" x14ac:dyDescent="0.25">
      <c r="A37" s="110"/>
      <c r="B37" s="476"/>
      <c r="C37" s="477"/>
      <c r="D37" s="478"/>
      <c r="E37" s="187" t="s">
        <v>182</v>
      </c>
      <c r="F37" s="485">
        <v>44001</v>
      </c>
      <c r="G37" s="461"/>
      <c r="H37" s="465"/>
      <c r="I37" s="466"/>
      <c r="J37" s="466"/>
      <c r="K37" s="466"/>
      <c r="L37" s="466"/>
      <c r="M37" s="466"/>
      <c r="N37" s="466"/>
      <c r="O37" s="466"/>
      <c r="P37" s="466"/>
      <c r="Q37" s="467"/>
      <c r="R37" s="101"/>
      <c r="S37" s="101"/>
      <c r="T37" s="193"/>
      <c r="U37" s="193"/>
      <c r="V37" s="193"/>
      <c r="Y37" s="193"/>
      <c r="Z37" s="193"/>
    </row>
    <row r="38" spans="1:26" ht="15" customHeight="1" x14ac:dyDescent="0.25">
      <c r="A38" s="110"/>
      <c r="B38" s="476"/>
      <c r="C38" s="477"/>
      <c r="D38" s="478"/>
      <c r="E38" s="188" t="s">
        <v>195</v>
      </c>
      <c r="F38" s="471" t="s">
        <v>73</v>
      </c>
      <c r="G38" s="472"/>
      <c r="H38" s="465"/>
      <c r="I38" s="466"/>
      <c r="J38" s="466"/>
      <c r="K38" s="466"/>
      <c r="L38" s="466"/>
      <c r="M38" s="466"/>
      <c r="N38" s="466"/>
      <c r="O38" s="466"/>
      <c r="P38" s="466"/>
      <c r="Q38" s="467"/>
      <c r="R38" s="101"/>
      <c r="S38" s="101"/>
      <c r="T38" s="193"/>
      <c r="U38" s="193"/>
      <c r="V38" s="193"/>
      <c r="Y38" s="193"/>
      <c r="Z38" s="193"/>
    </row>
    <row r="39" spans="1:26" ht="15" customHeight="1" x14ac:dyDescent="0.25">
      <c r="A39" s="110"/>
      <c r="B39" s="476"/>
      <c r="C39" s="477"/>
      <c r="D39" s="478"/>
      <c r="E39" s="445" t="s">
        <v>183</v>
      </c>
      <c r="F39" s="471" t="str">
        <f>参照ﾃﾞｰﾀ!AL9</f>
        <v>ケロニア</v>
      </c>
      <c r="G39" s="472"/>
      <c r="H39" s="465"/>
      <c r="I39" s="466"/>
      <c r="J39" s="466"/>
      <c r="K39" s="466"/>
      <c r="L39" s="466"/>
      <c r="M39" s="466"/>
      <c r="N39" s="466"/>
      <c r="O39" s="466"/>
      <c r="P39" s="466"/>
      <c r="Q39" s="467"/>
      <c r="R39" s="101"/>
      <c r="S39" s="101"/>
      <c r="T39" s="193"/>
      <c r="U39" s="193"/>
      <c r="V39" s="193"/>
      <c r="Y39" s="193"/>
      <c r="Z39" s="193"/>
    </row>
    <row r="40" spans="1:26" ht="15" customHeight="1" x14ac:dyDescent="0.25">
      <c r="A40" s="110"/>
      <c r="B40" s="476"/>
      <c r="C40" s="477"/>
      <c r="D40" s="478"/>
      <c r="E40" s="445"/>
      <c r="F40" s="471"/>
      <c r="G40" s="472"/>
      <c r="H40" s="465"/>
      <c r="I40" s="466"/>
      <c r="J40" s="466"/>
      <c r="K40" s="466"/>
      <c r="L40" s="466"/>
      <c r="M40" s="466"/>
      <c r="N40" s="466"/>
      <c r="O40" s="466"/>
      <c r="P40" s="466"/>
      <c r="Q40" s="467"/>
      <c r="R40" s="101"/>
      <c r="S40" s="101"/>
      <c r="T40" s="193"/>
      <c r="U40" s="193"/>
      <c r="V40" s="193"/>
      <c r="Y40" s="193"/>
      <c r="Z40" s="193"/>
    </row>
    <row r="41" spans="1:26" ht="11.25" customHeight="1" thickBot="1" x14ac:dyDescent="0.3">
      <c r="A41" s="110"/>
      <c r="B41" s="479"/>
      <c r="C41" s="480"/>
      <c r="D41" s="481"/>
      <c r="E41" s="189"/>
      <c r="F41" s="482"/>
      <c r="G41" s="483"/>
      <c r="H41" s="468"/>
      <c r="I41" s="469"/>
      <c r="J41" s="469"/>
      <c r="K41" s="469"/>
      <c r="L41" s="469"/>
      <c r="M41" s="469"/>
      <c r="N41" s="469"/>
      <c r="O41" s="469"/>
      <c r="P41" s="469"/>
      <c r="Q41" s="470"/>
      <c r="R41" s="101"/>
      <c r="S41" s="101"/>
      <c r="T41" s="193"/>
      <c r="U41" s="193"/>
      <c r="V41" s="193"/>
      <c r="W41" s="193"/>
      <c r="X41" s="193"/>
      <c r="Y41" s="193"/>
      <c r="Z41" s="193"/>
    </row>
    <row r="42" spans="1:26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heetProtection algorithmName="SHA-512" hashValue="vRL3OLVtr9qWMGs2jjGqNrZvruZdUeDy0P9gzNToyy1awgEDx9zumgJacwyRHNk72gP2kYN/m98mVRN5jcZgfg==" saltValue="JzQ+Hh75t6lH0ElvOuYx5Q==" spinCount="100000" sheet="1" objects="1" scenarios="1"/>
  <sortState xmlns:xlrd2="http://schemas.microsoft.com/office/spreadsheetml/2017/richdata2" ref="C7:O10">
    <sortCondition ref="K7:K10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0"/>
  <dataValidations count="8">
    <dataValidation type="list" allowBlank="1" showInputMessage="1" showErrorMessage="1" sqref="D3" xr:uid="{00000000-0002-0000-0400-000000000000}">
      <formula1>レース番号</formula1>
    </dataValidation>
    <dataValidation type="list" allowBlank="1" showInputMessage="1" showErrorMessage="1" sqref="I6" xr:uid="{00000000-0002-0000-0400-000001000000}">
      <formula1>ＴＡ</formula1>
    </dataValidation>
    <dataValidation type="list" showInputMessage="1" showErrorMessage="1" sqref="E3" xr:uid="{00000000-0002-0000-0400-000002000000}">
      <formula1>レース名</formula1>
    </dataValidation>
    <dataValidation type="list" allowBlank="1" showInputMessage="1" showErrorMessage="1" sqref="N2 F38:G38" xr:uid="{00000000-0002-0000-0400-000003000000}">
      <formula1>コース</formula1>
    </dataValidation>
    <dataValidation type="list" allowBlank="1" showInputMessage="1" showErrorMessage="1" sqref="G2" xr:uid="{00000000-0002-0000-0400-000004000000}">
      <formula1>月</formula1>
    </dataValidation>
    <dataValidation type="list" allowBlank="1" showInputMessage="1" showErrorMessage="1" sqref="J3:K3" xr:uid="{00000000-0002-0000-0400-000005000000}">
      <formula1>暫定</formula1>
    </dataValidation>
    <dataValidation type="list" allowBlank="1" showInputMessage="1" showErrorMessage="1" sqref="Q2" xr:uid="{00000000-0002-0000-0400-000006000000}">
      <formula1>時刻</formula1>
    </dataValidation>
    <dataValidation type="list" allowBlank="1" showInputMessage="1" showErrorMessage="1" sqref="P2 F37:G37" xr:uid="{00000000-0002-0000-04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2"/>
  <sheetViews>
    <sheetView zoomScale="85" zoomScaleNormal="85" workbookViewId="0"/>
  </sheetViews>
  <sheetFormatPr defaultColWidth="9" defaultRowHeight="13" x14ac:dyDescent="0.2"/>
  <cols>
    <col min="1" max="1" width="1.726562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1640625" style="192" customWidth="1"/>
    <col min="8" max="8" width="8.36328125" style="192" customWidth="1"/>
    <col min="9" max="9" width="8.6328125" style="192" customWidth="1"/>
    <col min="10" max="10" width="5" style="192" customWidth="1"/>
    <col min="11" max="11" width="8.453125" style="192" customWidth="1"/>
    <col min="12" max="12" width="11" style="192" bestFit="1" customWidth="1"/>
    <col min="13" max="13" width="9.453125" style="192" customWidth="1"/>
    <col min="14" max="14" width="7.81640625" style="192" customWidth="1"/>
    <col min="15" max="15" width="8" style="192" customWidth="1"/>
    <col min="16" max="16" width="12" style="192" bestFit="1" customWidth="1"/>
    <col min="17" max="17" width="11.6328125" style="192" customWidth="1"/>
    <col min="18" max="18" width="4.81640625" style="192" customWidth="1"/>
    <col min="19" max="21" width="7.6328125" style="192" customWidth="1"/>
    <col min="22" max="22" width="8.26953125" style="192" customWidth="1"/>
    <col min="23" max="24" width="7.6328125" style="192" customWidth="1"/>
    <col min="25" max="25" width="4.453125" style="192" customWidth="1"/>
    <col min="26" max="28" width="8" style="192" customWidth="1"/>
    <col min="29" max="16384" width="9" style="192"/>
  </cols>
  <sheetData>
    <row r="1" spans="1:28" ht="9.75" customHeight="1" thickBo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8" ht="21" x14ac:dyDescent="0.3">
      <c r="A2" s="110"/>
      <c r="B2" s="101"/>
      <c r="C2" s="102"/>
      <c r="D2" s="446" t="str">
        <f>参照ﾃﾞｰﾀ!P4</f>
        <v>2022年</v>
      </c>
      <c r="E2" s="446"/>
      <c r="F2" s="446"/>
      <c r="G2" s="103" t="s">
        <v>188</v>
      </c>
      <c r="H2" s="367"/>
      <c r="I2" s="105"/>
      <c r="J2" s="101"/>
      <c r="K2" s="106"/>
      <c r="L2" s="101"/>
      <c r="M2" s="107" t="s">
        <v>51</v>
      </c>
      <c r="N2" s="108" t="s">
        <v>73</v>
      </c>
      <c r="O2" s="109" t="s">
        <v>53</v>
      </c>
      <c r="P2" s="242">
        <v>44001</v>
      </c>
      <c r="Q2" s="243">
        <v>0.4375</v>
      </c>
      <c r="R2" s="101"/>
      <c r="S2" s="194" t="s">
        <v>2</v>
      </c>
      <c r="T2" s="193"/>
      <c r="U2" s="193"/>
      <c r="V2" s="193"/>
      <c r="W2" s="193"/>
      <c r="X2" s="193"/>
      <c r="Y2" s="193"/>
    </row>
    <row r="3" spans="1:28" ht="21.75" customHeight="1" thickBot="1" x14ac:dyDescent="0.35">
      <c r="A3" s="110"/>
      <c r="B3" s="101"/>
      <c r="C3" s="110"/>
      <c r="D3" s="111" t="s">
        <v>299</v>
      </c>
      <c r="E3" s="447" t="s">
        <v>63</v>
      </c>
      <c r="F3" s="447"/>
      <c r="G3" s="447"/>
      <c r="H3" s="447"/>
      <c r="I3" s="447"/>
      <c r="J3" s="448" t="s">
        <v>83</v>
      </c>
      <c r="K3" s="448"/>
      <c r="L3" s="101"/>
      <c r="M3" s="112" t="s">
        <v>74</v>
      </c>
      <c r="N3" s="113">
        <f>IF(ISBLANK(N2),"",VLOOKUP(N2,コース・距離,2,FALSE))</f>
        <v>11.3</v>
      </c>
      <c r="O3" s="114" t="s">
        <v>0</v>
      </c>
      <c r="P3" s="115">
        <v>13</v>
      </c>
      <c r="Q3" s="116" t="s">
        <v>1</v>
      </c>
      <c r="R3" s="101"/>
      <c r="S3" s="193" t="s">
        <v>223</v>
      </c>
      <c r="T3" s="193"/>
      <c r="U3" s="193"/>
      <c r="V3" s="194" t="s">
        <v>2</v>
      </c>
      <c r="W3" s="193"/>
      <c r="X3" s="193"/>
      <c r="Y3" s="193"/>
      <c r="Z3" s="195" t="s">
        <v>75</v>
      </c>
    </row>
    <row r="4" spans="1:28" ht="7.5" customHeight="1" thickBot="1" x14ac:dyDescent="0.3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93"/>
      <c r="T4" s="193"/>
      <c r="U4" s="193"/>
      <c r="V4" s="196"/>
      <c r="W4" s="193"/>
      <c r="X4" s="193"/>
      <c r="Y4" s="193"/>
    </row>
    <row r="5" spans="1:28" ht="14" x14ac:dyDescent="0.2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245</v>
      </c>
      <c r="M5" s="119" t="s">
        <v>242</v>
      </c>
      <c r="N5" s="118" t="s">
        <v>70</v>
      </c>
      <c r="O5" s="118" t="s">
        <v>13</v>
      </c>
      <c r="P5" s="449" t="s">
        <v>69</v>
      </c>
      <c r="Q5" s="450"/>
      <c r="R5" s="190"/>
      <c r="S5" s="199" t="s">
        <v>10</v>
      </c>
      <c r="T5" s="197" t="s">
        <v>10</v>
      </c>
      <c r="U5" s="200" t="s">
        <v>10</v>
      </c>
      <c r="V5" s="199" t="s">
        <v>10</v>
      </c>
      <c r="W5" s="197" t="s">
        <v>10</v>
      </c>
      <c r="X5" s="200" t="s">
        <v>10</v>
      </c>
      <c r="Y5" s="198"/>
      <c r="Z5" s="199" t="s">
        <v>13</v>
      </c>
      <c r="AA5" s="197" t="s">
        <v>13</v>
      </c>
      <c r="AB5" s="200" t="s">
        <v>13</v>
      </c>
    </row>
    <row r="6" spans="1:28" ht="14" x14ac:dyDescent="0.2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221</v>
      </c>
      <c r="J6" s="123" t="s">
        <v>18</v>
      </c>
      <c r="K6" s="123" t="s">
        <v>17</v>
      </c>
      <c r="L6" s="121" t="s">
        <v>16</v>
      </c>
      <c r="M6" s="123" t="s">
        <v>45</v>
      </c>
      <c r="N6" s="123" t="s">
        <v>19</v>
      </c>
      <c r="O6" s="124" t="str">
        <f>"MAX=20"</f>
        <v>MAX=20</v>
      </c>
      <c r="P6" s="125"/>
      <c r="Q6" s="126"/>
      <c r="R6" s="191"/>
      <c r="S6" s="203" t="s">
        <v>20</v>
      </c>
      <c r="T6" s="201" t="s">
        <v>22</v>
      </c>
      <c r="U6" s="204" t="s">
        <v>21</v>
      </c>
      <c r="V6" s="203" t="s">
        <v>20</v>
      </c>
      <c r="W6" s="201" t="s">
        <v>22</v>
      </c>
      <c r="X6" s="204" t="s">
        <v>21</v>
      </c>
      <c r="Y6" s="202"/>
      <c r="Z6" s="203" t="s">
        <v>77</v>
      </c>
      <c r="AA6" s="201" t="s">
        <v>78</v>
      </c>
      <c r="AB6" s="204" t="s">
        <v>79</v>
      </c>
    </row>
    <row r="7" spans="1:28" ht="14" x14ac:dyDescent="0.2">
      <c r="A7" s="110"/>
      <c r="B7" s="127">
        <v>1</v>
      </c>
      <c r="C7" s="128">
        <v>150</v>
      </c>
      <c r="D7" s="129" t="str">
        <f t="shared" ref="D7:D19" si="0">IF(ISBLANK(C7),"",VLOOKUP(C7,各艇データ,2,FALSE))</f>
        <v>SHARK X</v>
      </c>
      <c r="E7" s="227">
        <f t="shared" ref="E7:E19" si="1">IF($I$6="Ⅰ",S7,IF($I$6="Ⅱ",T7,IF($I$6="Ⅲ",U7,"")))</f>
        <v>8.6943835853001676</v>
      </c>
      <c r="F7" s="130">
        <v>5</v>
      </c>
      <c r="G7" s="131">
        <v>0.52182870370370371</v>
      </c>
      <c r="H7" s="128">
        <f t="shared" ref="H7:H19" si="2">IFERROR(IF(G7-$Q$2&lt;=0,"",(G7-$Q$2)*86400),"")</f>
        <v>7286.0000000000009</v>
      </c>
      <c r="I7" s="132">
        <f t="shared" ref="I7:I19" si="3">IF($I$6="Ⅰ",V7,IF($I$6="Ⅱ",W7,IF($I$6="Ⅲ",X7,"")))</f>
        <v>587.45000000000016</v>
      </c>
      <c r="J7" s="130"/>
      <c r="K7" s="133">
        <f t="shared" ref="K7:K19" si="4">IFERROR(H7*(1+0.01*J7)-I7*$N$3,"")</f>
        <v>647.81499999999869</v>
      </c>
      <c r="L7" s="131">
        <f t="shared" ref="L7:L23" si="5">IFERROR((K7-$K$7)/86400,"")</f>
        <v>0</v>
      </c>
      <c r="M7" s="134">
        <f t="shared" ref="M7:M23" si="6">IFERROR((K7-$K$7)/$N$3,"")</f>
        <v>0</v>
      </c>
      <c r="N7" s="135">
        <f t="shared" ref="N7:N23" si="7">IFERROR($N$3/(H7/3600),"")</f>
        <v>5.5833104584133952</v>
      </c>
      <c r="O7" s="136">
        <f t="shared" ref="O7:O19" si="8">ROUND(IF($O$6="MAX=20",Z7,IF($O$6="MAX=30",AA7,IF($O$6="MAX=40",AB7,""))),1)</f>
        <v>20</v>
      </c>
      <c r="P7" s="356"/>
      <c r="Q7" s="137"/>
      <c r="R7" s="190"/>
      <c r="S7" s="206">
        <f t="shared" ref="S7:S31" si="9">IF(ISBLANK(C7),"",VLOOKUP(C7,各艇データ,3,FALSE))</f>
        <v>8.8422850142875546</v>
      </c>
      <c r="T7" s="207">
        <f t="shared" ref="T7:T31" si="10">IF(ISBLANK(C7),"",VLOOKUP(C7,各艇データ,4,FALSE))</f>
        <v>8.6943835853001676</v>
      </c>
      <c r="U7" s="208">
        <f t="shared" ref="U7:U31" si="11">IF(ISBLANK(C7),"",VLOOKUP(C7,各艇データ,5,FALSE))</f>
        <v>8.7332704046710443</v>
      </c>
      <c r="V7" s="209">
        <f t="shared" ref="V7:V31" si="12">IF(ISBLANK(C7),"",VLOOKUP(C7,各艇データ,6,FALSE))</f>
        <v>915.80000000000007</v>
      </c>
      <c r="W7" s="210">
        <f t="shared" ref="W7:W31" si="13">IF(ISBLANK(C7),"",VLOOKUP(C7,各艇データ,7,FALSE))</f>
        <v>587.45000000000016</v>
      </c>
      <c r="X7" s="211">
        <f t="shared" ref="X7:X31" si="14">IF(ISBLANK(C7),"",VLOOKUP(C7,各艇データ,8,FALSE))</f>
        <v>524.25</v>
      </c>
      <c r="Y7" s="198"/>
      <c r="Z7" s="212">
        <f>IF(ISBLANK(B7),"",IFERROR(20*($P$3+1-$B7)/$P$3,"20.0"))</f>
        <v>20</v>
      </c>
      <c r="AA7" s="205">
        <f>IF(ISBLANK(B7),"",IFERROR(30*($P$3+1-$B7)/$P$3,"30.0"))</f>
        <v>30</v>
      </c>
      <c r="AB7" s="213">
        <f>IF(ISBLANK(B7),"",IFERROR(30*($P$3-$B7)/($P$3-1)+10,"20.0"))</f>
        <v>40</v>
      </c>
    </row>
    <row r="8" spans="1:28" ht="14" x14ac:dyDescent="0.2">
      <c r="A8" s="110"/>
      <c r="B8" s="138">
        <v>2</v>
      </c>
      <c r="C8" s="139">
        <v>321</v>
      </c>
      <c r="D8" s="140" t="str">
        <f t="shared" si="0"/>
        <v>かまくら</v>
      </c>
      <c r="E8" s="228">
        <f t="shared" si="1"/>
        <v>9.5457454339411836</v>
      </c>
      <c r="F8" s="141">
        <v>3</v>
      </c>
      <c r="G8" s="142">
        <v>0.52114583333333331</v>
      </c>
      <c r="H8" s="139">
        <f t="shared" si="2"/>
        <v>7226.9999999999982</v>
      </c>
      <c r="I8" s="143">
        <f t="shared" si="3"/>
        <v>568.49999999999989</v>
      </c>
      <c r="J8" s="141"/>
      <c r="K8" s="144">
        <f t="shared" si="4"/>
        <v>802.94999999999891</v>
      </c>
      <c r="L8" s="142">
        <f t="shared" si="5"/>
        <v>1.7955439814814841E-3</v>
      </c>
      <c r="M8" s="145">
        <f t="shared" si="6"/>
        <v>13.728761061946921</v>
      </c>
      <c r="N8" s="146">
        <f t="shared" si="7"/>
        <v>5.6288916562889186</v>
      </c>
      <c r="O8" s="147">
        <f t="shared" si="8"/>
        <v>18.5</v>
      </c>
      <c r="P8" s="181"/>
      <c r="Q8" s="149"/>
      <c r="R8" s="190"/>
      <c r="S8" s="206">
        <f t="shared" si="9"/>
        <v>9.8081702861274724</v>
      </c>
      <c r="T8" s="207">
        <f t="shared" si="10"/>
        <v>9.5457454339411836</v>
      </c>
      <c r="U8" s="208">
        <f t="shared" si="11"/>
        <v>9.5948141158254678</v>
      </c>
      <c r="V8" s="209">
        <f t="shared" si="12"/>
        <v>882.8</v>
      </c>
      <c r="W8" s="210">
        <f t="shared" si="13"/>
        <v>568.49999999999989</v>
      </c>
      <c r="X8" s="211">
        <f t="shared" si="14"/>
        <v>504.65000000000003</v>
      </c>
      <c r="Y8" s="198"/>
      <c r="Z8" s="212">
        <f t="shared" ref="Z8:Z31" si="15">IF(ISBLANK(B8),"",IFERROR(20*($P$3+1-$B8)/$P$3,"20.0"))</f>
        <v>18.46153846153846</v>
      </c>
      <c r="AA8" s="205">
        <f t="shared" ref="AA8:AA31" si="16">IF(ISBLANK(B8),"",IFERROR(30*($P$3+1-$B8)/$P$3,"30.0"))</f>
        <v>27.692307692307693</v>
      </c>
      <c r="AB8" s="213">
        <f t="shared" ref="AB8:AB31" si="17">IF(ISBLANK(B8),"",IFERROR(30*($P$3-$B8)/($P$3-1)+10,"20.0"))</f>
        <v>37.5</v>
      </c>
    </row>
    <row r="9" spans="1:28" ht="14" x14ac:dyDescent="0.2">
      <c r="A9" s="110"/>
      <c r="B9" s="138">
        <v>3</v>
      </c>
      <c r="C9" s="139">
        <v>3387</v>
      </c>
      <c r="D9" s="140" t="str">
        <f t="shared" si="0"/>
        <v>BASIC</v>
      </c>
      <c r="E9" s="228">
        <f t="shared" si="1"/>
        <v>8.4951286718715568</v>
      </c>
      <c r="F9" s="141">
        <v>6</v>
      </c>
      <c r="G9" s="142">
        <v>0.52460648148148148</v>
      </c>
      <c r="H9" s="139">
        <f t="shared" si="2"/>
        <v>7526</v>
      </c>
      <c r="I9" s="143">
        <f t="shared" si="3"/>
        <v>592.24999999999989</v>
      </c>
      <c r="J9" s="141"/>
      <c r="K9" s="144">
        <f t="shared" si="4"/>
        <v>833.57500000000073</v>
      </c>
      <c r="L9" s="142">
        <f t="shared" si="5"/>
        <v>2.1500000000000234E-3</v>
      </c>
      <c r="M9" s="145">
        <f t="shared" si="6"/>
        <v>16.438938053097523</v>
      </c>
      <c r="N9" s="146">
        <f t="shared" si="7"/>
        <v>5.4052617592346541</v>
      </c>
      <c r="O9" s="147">
        <f t="shared" si="8"/>
        <v>16.899999999999999</v>
      </c>
      <c r="P9" s="181"/>
      <c r="Q9" s="149"/>
      <c r="R9" s="190"/>
      <c r="S9" s="206">
        <f t="shared" si="9"/>
        <v>9.0557237042641869</v>
      </c>
      <c r="T9" s="207">
        <f t="shared" si="10"/>
        <v>8.4951286718715568</v>
      </c>
      <c r="U9" s="208">
        <f t="shared" si="11"/>
        <v>8.5289736329953456</v>
      </c>
      <c r="V9" s="209">
        <f t="shared" si="12"/>
        <v>908.09999999999991</v>
      </c>
      <c r="W9" s="210">
        <f t="shared" si="13"/>
        <v>592.24999999999989</v>
      </c>
      <c r="X9" s="211">
        <f t="shared" si="14"/>
        <v>529.29999999999995</v>
      </c>
      <c r="Y9" s="198"/>
      <c r="Z9" s="212">
        <f t="shared" si="15"/>
        <v>16.923076923076923</v>
      </c>
      <c r="AA9" s="205">
        <f t="shared" si="16"/>
        <v>25.384615384615383</v>
      </c>
      <c r="AB9" s="213">
        <f t="shared" si="17"/>
        <v>35</v>
      </c>
    </row>
    <row r="10" spans="1:28" ht="14" x14ac:dyDescent="0.2">
      <c r="A10" s="110"/>
      <c r="B10" s="138">
        <v>4</v>
      </c>
      <c r="C10" s="139">
        <v>380</v>
      </c>
      <c r="D10" s="140" t="str">
        <f t="shared" si="0"/>
        <v>テティス</v>
      </c>
      <c r="E10" s="228">
        <f t="shared" si="1"/>
        <v>9.6408605613418992</v>
      </c>
      <c r="F10" s="141">
        <v>4</v>
      </c>
      <c r="G10" s="142">
        <v>0.52137731481481475</v>
      </c>
      <c r="H10" s="139">
        <f t="shared" si="2"/>
        <v>7246.9999999999945</v>
      </c>
      <c r="I10" s="143">
        <f t="shared" si="3"/>
        <v>566.52499999999986</v>
      </c>
      <c r="J10" s="141"/>
      <c r="K10" s="144">
        <f t="shared" si="4"/>
        <v>845.26749999999538</v>
      </c>
      <c r="L10" s="142">
        <f t="shared" si="5"/>
        <v>2.2853298611110726E-3</v>
      </c>
      <c r="M10" s="145">
        <f t="shared" si="6"/>
        <v>17.473672566371388</v>
      </c>
      <c r="N10" s="146">
        <f t="shared" si="7"/>
        <v>5.613357251276395</v>
      </c>
      <c r="O10" s="147">
        <f t="shared" si="8"/>
        <v>15.4</v>
      </c>
      <c r="P10" s="148"/>
      <c r="Q10" s="149"/>
      <c r="R10" s="190"/>
      <c r="S10" s="206">
        <f t="shared" si="9"/>
        <v>9.5386750524605866</v>
      </c>
      <c r="T10" s="207">
        <f t="shared" si="10"/>
        <v>9.6408605613418992</v>
      </c>
      <c r="U10" s="208">
        <f t="shared" si="11"/>
        <v>9.625396805889741</v>
      </c>
      <c r="V10" s="209">
        <f t="shared" si="12"/>
        <v>891.54999999999984</v>
      </c>
      <c r="W10" s="210">
        <f t="shared" si="13"/>
        <v>566.52499999999986</v>
      </c>
      <c r="X10" s="211">
        <f t="shared" si="14"/>
        <v>503.99999999999989</v>
      </c>
      <c r="Y10" s="198"/>
      <c r="Z10" s="212">
        <f t="shared" si="15"/>
        <v>15.384615384615385</v>
      </c>
      <c r="AA10" s="205">
        <f t="shared" si="16"/>
        <v>23.076923076923077</v>
      </c>
      <c r="AB10" s="213">
        <f t="shared" si="17"/>
        <v>32.5</v>
      </c>
    </row>
    <row r="11" spans="1:28" ht="14" x14ac:dyDescent="0.2">
      <c r="A11" s="110"/>
      <c r="B11" s="150">
        <v>5</v>
      </c>
      <c r="C11" s="151">
        <v>1985</v>
      </c>
      <c r="D11" s="152" t="str">
        <f t="shared" si="0"/>
        <v>波勝</v>
      </c>
      <c r="E11" s="229">
        <f t="shared" si="1"/>
        <v>6.8715421601753874</v>
      </c>
      <c r="F11" s="153">
        <v>12</v>
      </c>
      <c r="G11" s="154">
        <v>0.53090277777777783</v>
      </c>
      <c r="H11" s="155">
        <f t="shared" si="2"/>
        <v>8070.0000000000045</v>
      </c>
      <c r="I11" s="156">
        <f t="shared" si="3"/>
        <v>638.02500000000009</v>
      </c>
      <c r="J11" s="444"/>
      <c r="K11" s="158">
        <f t="shared" si="4"/>
        <v>860.31750000000284</v>
      </c>
      <c r="L11" s="159">
        <f t="shared" si="5"/>
        <v>2.4595196759259739E-3</v>
      </c>
      <c r="M11" s="160">
        <f t="shared" si="6"/>
        <v>18.805530973451692</v>
      </c>
      <c r="N11" s="161">
        <f t="shared" si="7"/>
        <v>5.0408921933085473</v>
      </c>
      <c r="O11" s="162">
        <f t="shared" si="8"/>
        <v>13.8</v>
      </c>
      <c r="P11" s="360"/>
      <c r="Q11" s="164"/>
      <c r="R11" s="190"/>
      <c r="S11" s="206">
        <f t="shared" si="9"/>
        <v>7.0622594820707336</v>
      </c>
      <c r="T11" s="207">
        <f t="shared" si="10"/>
        <v>6.8715421601753874</v>
      </c>
      <c r="U11" s="208">
        <f t="shared" si="11"/>
        <v>6.8162801477319714</v>
      </c>
      <c r="V11" s="209">
        <f t="shared" si="12"/>
        <v>991.64999999999975</v>
      </c>
      <c r="W11" s="210">
        <f t="shared" si="13"/>
        <v>638.02500000000009</v>
      </c>
      <c r="X11" s="211">
        <f t="shared" si="14"/>
        <v>579.6</v>
      </c>
      <c r="Y11" s="198"/>
      <c r="Z11" s="212">
        <f t="shared" si="15"/>
        <v>13.846153846153847</v>
      </c>
      <c r="AA11" s="205">
        <f t="shared" si="16"/>
        <v>20.76923076923077</v>
      </c>
      <c r="AB11" s="213">
        <f t="shared" si="17"/>
        <v>30</v>
      </c>
    </row>
    <row r="12" spans="1:28" ht="14" x14ac:dyDescent="0.2">
      <c r="A12" s="110"/>
      <c r="B12" s="127">
        <v>6</v>
      </c>
      <c r="C12" s="128">
        <v>188</v>
      </c>
      <c r="D12" s="129" t="str">
        <f t="shared" si="0"/>
        <v>CONTESSA ⅩⅢ</v>
      </c>
      <c r="E12" s="227">
        <f t="shared" si="1"/>
        <v>10.91590750783374</v>
      </c>
      <c r="F12" s="130">
        <v>2</v>
      </c>
      <c r="G12" s="131">
        <v>0.51883101851851854</v>
      </c>
      <c r="H12" s="128">
        <f t="shared" si="2"/>
        <v>7027.0000000000018</v>
      </c>
      <c r="I12" s="132">
        <f t="shared" si="3"/>
        <v>542.35633769244839</v>
      </c>
      <c r="J12" s="130"/>
      <c r="K12" s="133">
        <f t="shared" si="4"/>
        <v>898.3733840753348</v>
      </c>
      <c r="L12" s="131">
        <f t="shared" si="5"/>
        <v>2.8999812971682421E-3</v>
      </c>
      <c r="M12" s="134">
        <f t="shared" si="6"/>
        <v>22.173308325250982</v>
      </c>
      <c r="N12" s="135">
        <f t="shared" si="7"/>
        <v>5.789099188843033</v>
      </c>
      <c r="O12" s="136">
        <f t="shared" si="8"/>
        <v>12.3</v>
      </c>
      <c r="P12" s="361"/>
      <c r="Q12" s="137"/>
      <c r="R12" s="190"/>
      <c r="S12" s="206">
        <f t="shared" si="9"/>
        <v>10.461287342562219</v>
      </c>
      <c r="T12" s="207">
        <f t="shared" si="10"/>
        <v>10.91590750783374</v>
      </c>
      <c r="U12" s="208">
        <f t="shared" si="11"/>
        <v>10.719394107629732</v>
      </c>
      <c r="V12" s="209">
        <f t="shared" si="12"/>
        <v>862.88186004809177</v>
      </c>
      <c r="W12" s="210">
        <f t="shared" si="13"/>
        <v>542.35633769244839</v>
      </c>
      <c r="X12" s="211">
        <f t="shared" si="14"/>
        <v>482.49869161657381</v>
      </c>
      <c r="Y12" s="198"/>
      <c r="Z12" s="212">
        <f t="shared" si="15"/>
        <v>12.307692307692308</v>
      </c>
      <c r="AA12" s="205">
        <f t="shared" si="16"/>
        <v>18.46153846153846</v>
      </c>
      <c r="AB12" s="213">
        <f t="shared" si="17"/>
        <v>27.5</v>
      </c>
    </row>
    <row r="13" spans="1:28" ht="14" x14ac:dyDescent="0.2">
      <c r="A13" s="110"/>
      <c r="B13" s="138">
        <v>7</v>
      </c>
      <c r="C13" s="139">
        <v>6471</v>
      </c>
      <c r="D13" s="140" t="str">
        <f t="shared" si="0"/>
        <v>MILESTONE</v>
      </c>
      <c r="E13" s="228">
        <f t="shared" si="1"/>
        <v>11.18</v>
      </c>
      <c r="F13" s="141">
        <v>1</v>
      </c>
      <c r="G13" s="142">
        <v>0.51832175925925927</v>
      </c>
      <c r="H13" s="139">
        <f t="shared" si="2"/>
        <v>6983.0000000000009</v>
      </c>
      <c r="I13" s="143">
        <f t="shared" si="3"/>
        <v>537.79999999999995</v>
      </c>
      <c r="J13" s="141"/>
      <c r="K13" s="144">
        <f t="shared" si="4"/>
        <v>905.86000000000149</v>
      </c>
      <c r="L13" s="142">
        <f t="shared" si="5"/>
        <v>2.9866319444444771E-3</v>
      </c>
      <c r="M13" s="145">
        <f t="shared" si="6"/>
        <v>22.835840707964849</v>
      </c>
      <c r="N13" s="146">
        <f t="shared" si="7"/>
        <v>5.8255763998281536</v>
      </c>
      <c r="O13" s="147">
        <f t="shared" si="8"/>
        <v>10.8</v>
      </c>
      <c r="P13" s="148"/>
      <c r="Q13" s="149"/>
      <c r="R13" s="190"/>
      <c r="S13" s="206">
        <f t="shared" si="9"/>
        <v>11.71</v>
      </c>
      <c r="T13" s="207">
        <f t="shared" si="10"/>
        <v>11.18</v>
      </c>
      <c r="U13" s="208">
        <f t="shared" si="11"/>
        <v>12.900047528055477</v>
      </c>
      <c r="V13" s="209">
        <f t="shared" si="12"/>
        <v>829.2</v>
      </c>
      <c r="W13" s="210">
        <f t="shared" si="13"/>
        <v>537.79999999999995</v>
      </c>
      <c r="X13" s="211">
        <f t="shared" si="14"/>
        <v>447.7</v>
      </c>
      <c r="Y13" s="198"/>
      <c r="Z13" s="212">
        <f t="shared" si="15"/>
        <v>10.76923076923077</v>
      </c>
      <c r="AA13" s="205">
        <f t="shared" si="16"/>
        <v>16.153846153846153</v>
      </c>
      <c r="AB13" s="213">
        <f t="shared" si="17"/>
        <v>25</v>
      </c>
    </row>
    <row r="14" spans="1:28" ht="14" x14ac:dyDescent="0.2">
      <c r="A14" s="110"/>
      <c r="B14" s="138">
        <v>8</v>
      </c>
      <c r="C14" s="139">
        <v>131</v>
      </c>
      <c r="D14" s="140" t="str">
        <f t="shared" si="0"/>
        <v>ふるたか</v>
      </c>
      <c r="E14" s="228">
        <f t="shared" si="1"/>
        <v>8.3077459473874935</v>
      </c>
      <c r="F14" s="141">
        <v>8</v>
      </c>
      <c r="G14" s="142">
        <v>0.52717592592592599</v>
      </c>
      <c r="H14" s="139">
        <f t="shared" si="2"/>
        <v>7748.0000000000055</v>
      </c>
      <c r="I14" s="143">
        <f t="shared" si="3"/>
        <v>596.90486706476997</v>
      </c>
      <c r="J14" s="141"/>
      <c r="K14" s="144">
        <f t="shared" si="4"/>
        <v>1002.9750021681048</v>
      </c>
      <c r="L14" s="142">
        <f t="shared" si="5"/>
        <v>4.1106481732419682E-3</v>
      </c>
      <c r="M14" s="145">
        <f t="shared" si="6"/>
        <v>31.430088687443014</v>
      </c>
      <c r="N14" s="146">
        <f t="shared" si="7"/>
        <v>5.2503871966959181</v>
      </c>
      <c r="O14" s="147">
        <f t="shared" si="8"/>
        <v>9.1999999999999993</v>
      </c>
      <c r="P14" s="181"/>
      <c r="Q14" s="149"/>
      <c r="R14" s="190"/>
      <c r="S14" s="206">
        <f t="shared" si="9"/>
        <v>7.9444062560444717</v>
      </c>
      <c r="T14" s="207">
        <f t="shared" si="10"/>
        <v>8.3077459473874935</v>
      </c>
      <c r="U14" s="208">
        <f t="shared" si="11"/>
        <v>8.2118811082680541</v>
      </c>
      <c r="V14" s="209">
        <f t="shared" si="12"/>
        <v>951.18003087190107</v>
      </c>
      <c r="W14" s="210">
        <f t="shared" si="13"/>
        <v>596.90486706476997</v>
      </c>
      <c r="X14" s="211">
        <f t="shared" si="14"/>
        <v>537.48433605815978</v>
      </c>
      <c r="Y14" s="198"/>
      <c r="Z14" s="212">
        <f t="shared" si="15"/>
        <v>9.2307692307692299</v>
      </c>
      <c r="AA14" s="205">
        <f t="shared" si="16"/>
        <v>13.846153846153847</v>
      </c>
      <c r="AB14" s="213">
        <f t="shared" si="17"/>
        <v>22.5</v>
      </c>
    </row>
    <row r="15" spans="1:28" ht="14" x14ac:dyDescent="0.2">
      <c r="A15" s="110"/>
      <c r="B15" s="138">
        <v>9</v>
      </c>
      <c r="C15" s="139">
        <v>312</v>
      </c>
      <c r="D15" s="140" t="str">
        <f t="shared" si="0"/>
        <v>はやとり</v>
      </c>
      <c r="E15" s="228">
        <f t="shared" si="1"/>
        <v>8.2213157524308649</v>
      </c>
      <c r="F15" s="141">
        <v>10</v>
      </c>
      <c r="G15" s="142">
        <v>0.52758101851851846</v>
      </c>
      <c r="H15" s="139">
        <f t="shared" si="2"/>
        <v>7782.9999999999955</v>
      </c>
      <c r="I15" s="143">
        <f t="shared" si="3"/>
        <v>599.1</v>
      </c>
      <c r="J15" s="141"/>
      <c r="K15" s="144">
        <f t="shared" si="4"/>
        <v>1013.1699999999946</v>
      </c>
      <c r="L15" s="142">
        <f t="shared" si="5"/>
        <v>4.2286458333332866E-3</v>
      </c>
      <c r="M15" s="145">
        <f t="shared" si="6"/>
        <v>32.332300884955387</v>
      </c>
      <c r="N15" s="146">
        <f t="shared" si="7"/>
        <v>5.2267763073365066</v>
      </c>
      <c r="O15" s="147">
        <f t="shared" si="8"/>
        <v>7.7</v>
      </c>
      <c r="P15" s="362"/>
      <c r="Q15" s="149"/>
      <c r="R15" s="190"/>
      <c r="S15" s="206">
        <f t="shared" si="9"/>
        <v>8.0044039152971926</v>
      </c>
      <c r="T15" s="207">
        <f t="shared" si="10"/>
        <v>8.2213157524308649</v>
      </c>
      <c r="U15" s="208">
        <f t="shared" si="11"/>
        <v>8.2056348826653416</v>
      </c>
      <c r="V15" s="209">
        <f t="shared" si="12"/>
        <v>948.65</v>
      </c>
      <c r="W15" s="210">
        <f t="shared" si="13"/>
        <v>599.1</v>
      </c>
      <c r="X15" s="211">
        <f t="shared" si="14"/>
        <v>537.65000000000009</v>
      </c>
      <c r="Y15" s="198"/>
      <c r="Z15" s="212">
        <f t="shared" si="15"/>
        <v>7.6923076923076925</v>
      </c>
      <c r="AA15" s="205">
        <f t="shared" si="16"/>
        <v>11.538461538461538</v>
      </c>
      <c r="AB15" s="213">
        <f t="shared" si="17"/>
        <v>20</v>
      </c>
    </row>
    <row r="16" spans="1:28" ht="14" x14ac:dyDescent="0.2">
      <c r="A16" s="110"/>
      <c r="B16" s="150">
        <v>10</v>
      </c>
      <c r="C16" s="151">
        <v>199</v>
      </c>
      <c r="D16" s="152" t="str">
        <f t="shared" si="0"/>
        <v>サ－モン4</v>
      </c>
      <c r="E16" s="229">
        <f t="shared" si="1"/>
        <v>9.2863077642780407</v>
      </c>
      <c r="F16" s="153">
        <v>7</v>
      </c>
      <c r="G16" s="154">
        <v>0.52618055555555554</v>
      </c>
      <c r="H16" s="151">
        <f t="shared" si="2"/>
        <v>7661.9999999999991</v>
      </c>
      <c r="I16" s="165">
        <f t="shared" si="3"/>
        <v>574.02499999999998</v>
      </c>
      <c r="J16" s="153"/>
      <c r="K16" s="167">
        <f t="shared" si="4"/>
        <v>1175.517499999999</v>
      </c>
      <c r="L16" s="154">
        <f t="shared" si="5"/>
        <v>6.1076678240740779E-3</v>
      </c>
      <c r="M16" s="168">
        <f t="shared" si="6"/>
        <v>46.699336283185865</v>
      </c>
      <c r="N16" s="169">
        <f t="shared" si="7"/>
        <v>5.3093187157400168</v>
      </c>
      <c r="O16" s="170">
        <f t="shared" si="8"/>
        <v>6.2</v>
      </c>
      <c r="P16" s="222"/>
      <c r="Q16" s="164"/>
      <c r="R16" s="190"/>
      <c r="S16" s="206">
        <f t="shared" si="9"/>
        <v>8.7960820724467226</v>
      </c>
      <c r="T16" s="207">
        <f t="shared" si="10"/>
        <v>9.2863077642780407</v>
      </c>
      <c r="U16" s="208">
        <f t="shared" si="11"/>
        <v>9.4187264753347719</v>
      </c>
      <c r="V16" s="209">
        <f t="shared" si="12"/>
        <v>917.50000000000011</v>
      </c>
      <c r="W16" s="210">
        <f t="shared" si="13"/>
        <v>574.02499999999998</v>
      </c>
      <c r="X16" s="211">
        <f t="shared" si="14"/>
        <v>508.45000000000005</v>
      </c>
      <c r="Y16" s="198"/>
      <c r="Z16" s="212">
        <f t="shared" si="15"/>
        <v>6.1538461538461542</v>
      </c>
      <c r="AA16" s="205">
        <f t="shared" si="16"/>
        <v>9.2307692307692299</v>
      </c>
      <c r="AB16" s="213">
        <f t="shared" si="17"/>
        <v>17.5</v>
      </c>
    </row>
    <row r="17" spans="1:28" ht="14" x14ac:dyDescent="0.2">
      <c r="A17" s="110"/>
      <c r="B17" s="127">
        <v>11</v>
      </c>
      <c r="C17" s="128">
        <v>6732</v>
      </c>
      <c r="D17" s="129" t="str">
        <f t="shared" si="0"/>
        <v>アイデアル</v>
      </c>
      <c r="E17" s="227">
        <f t="shared" si="1"/>
        <v>9.0552117700420052</v>
      </c>
      <c r="F17" s="130">
        <v>9</v>
      </c>
      <c r="G17" s="131">
        <v>0.52731481481481479</v>
      </c>
      <c r="H17" s="171">
        <f t="shared" si="2"/>
        <v>7759.9999999999982</v>
      </c>
      <c r="I17" s="172">
        <f t="shared" si="3"/>
        <v>579.125</v>
      </c>
      <c r="J17" s="173"/>
      <c r="K17" s="174">
        <f t="shared" si="4"/>
        <v>1215.887499999998</v>
      </c>
      <c r="L17" s="175">
        <f t="shared" si="5"/>
        <v>6.5749131944444362E-3</v>
      </c>
      <c r="M17" s="176">
        <f t="shared" si="6"/>
        <v>50.271902654867191</v>
      </c>
      <c r="N17" s="177">
        <f t="shared" si="7"/>
        <v>5.2422680412371152</v>
      </c>
      <c r="O17" s="136">
        <f t="shared" si="8"/>
        <v>4.5999999999999996</v>
      </c>
      <c r="P17" s="226"/>
      <c r="Q17" s="137"/>
      <c r="R17" s="190"/>
      <c r="S17" s="206">
        <f t="shared" si="9"/>
        <v>9.1179858714692124</v>
      </c>
      <c r="T17" s="207">
        <f t="shared" si="10"/>
        <v>9.0552117700420052</v>
      </c>
      <c r="U17" s="208">
        <f t="shared" si="11"/>
        <v>9.0344681179525725</v>
      </c>
      <c r="V17" s="209">
        <f t="shared" si="12"/>
        <v>905.89999999999986</v>
      </c>
      <c r="W17" s="210">
        <f t="shared" si="13"/>
        <v>579.125</v>
      </c>
      <c r="X17" s="211">
        <f t="shared" si="14"/>
        <v>517.1</v>
      </c>
      <c r="Y17" s="198"/>
      <c r="Z17" s="212">
        <f t="shared" si="15"/>
        <v>4.615384615384615</v>
      </c>
      <c r="AA17" s="205">
        <f t="shared" si="16"/>
        <v>6.9230769230769234</v>
      </c>
      <c r="AB17" s="213">
        <f t="shared" si="17"/>
        <v>15</v>
      </c>
    </row>
    <row r="18" spans="1:28" ht="14" x14ac:dyDescent="0.2">
      <c r="A18" s="110"/>
      <c r="B18" s="138">
        <v>12</v>
      </c>
      <c r="C18" s="139">
        <v>346</v>
      </c>
      <c r="D18" s="140" t="str">
        <f t="shared" si="0"/>
        <v>飛車角</v>
      </c>
      <c r="E18" s="228">
        <f t="shared" si="1"/>
        <v>9.2817003256161552</v>
      </c>
      <c r="F18" s="141">
        <v>11</v>
      </c>
      <c r="G18" s="142">
        <v>0.52846064814814808</v>
      </c>
      <c r="H18" s="139">
        <f t="shared" si="2"/>
        <v>7858.9999999999945</v>
      </c>
      <c r="I18" s="143">
        <f t="shared" si="3"/>
        <v>574.125</v>
      </c>
      <c r="J18" s="221"/>
      <c r="K18" s="144">
        <f t="shared" si="4"/>
        <v>1371.3874999999944</v>
      </c>
      <c r="L18" s="142">
        <f t="shared" si="5"/>
        <v>8.3746817129629128E-3</v>
      </c>
      <c r="M18" s="145">
        <f t="shared" si="6"/>
        <v>64.032964601769521</v>
      </c>
      <c r="N18" s="146">
        <f t="shared" si="7"/>
        <v>5.1762310726555585</v>
      </c>
      <c r="O18" s="147">
        <f t="shared" si="8"/>
        <v>3.1</v>
      </c>
      <c r="P18" s="181"/>
      <c r="Q18" s="149"/>
      <c r="R18" s="190"/>
      <c r="S18" s="206">
        <f t="shared" si="9"/>
        <v>8.9039426648221056</v>
      </c>
      <c r="T18" s="207">
        <f t="shared" si="10"/>
        <v>9.2817003256161552</v>
      </c>
      <c r="U18" s="208">
        <f t="shared" si="11"/>
        <v>9.095147902972478</v>
      </c>
      <c r="V18" s="209">
        <f t="shared" si="12"/>
        <v>913.55</v>
      </c>
      <c r="W18" s="210">
        <f t="shared" si="13"/>
        <v>574.125</v>
      </c>
      <c r="X18" s="211">
        <f t="shared" si="14"/>
        <v>515.70000000000005</v>
      </c>
      <c r="Y18" s="198"/>
      <c r="Z18" s="212">
        <f t="shared" si="15"/>
        <v>3.0769230769230771</v>
      </c>
      <c r="AA18" s="205">
        <f t="shared" si="16"/>
        <v>4.615384615384615</v>
      </c>
      <c r="AB18" s="213">
        <f t="shared" si="17"/>
        <v>12.5</v>
      </c>
    </row>
    <row r="19" spans="1:28" ht="14" x14ac:dyDescent="0.2">
      <c r="A19" s="110"/>
      <c r="B19" s="138">
        <v>13</v>
      </c>
      <c r="C19" s="139">
        <v>162</v>
      </c>
      <c r="D19" s="140" t="str">
        <f t="shared" si="0"/>
        <v>ﾌｪﾆｯｸｽ</v>
      </c>
      <c r="E19" s="228">
        <f t="shared" si="1"/>
        <v>8.6158057744526211</v>
      </c>
      <c r="F19" s="141">
        <v>13</v>
      </c>
      <c r="G19" s="142">
        <v>0.53118055555555554</v>
      </c>
      <c r="H19" s="139">
        <f t="shared" si="2"/>
        <v>8093.9999999999991</v>
      </c>
      <c r="I19" s="143">
        <f t="shared" si="3"/>
        <v>589.32500000000005</v>
      </c>
      <c r="J19" s="141"/>
      <c r="K19" s="144">
        <f t="shared" si="4"/>
        <v>1434.6274999999978</v>
      </c>
      <c r="L19" s="142">
        <f t="shared" si="5"/>
        <v>9.1066261574073975E-3</v>
      </c>
      <c r="M19" s="145">
        <f t="shared" si="6"/>
        <v>69.629424778760978</v>
      </c>
      <c r="N19" s="146">
        <f t="shared" si="7"/>
        <v>5.0259451445515202</v>
      </c>
      <c r="O19" s="147">
        <f t="shared" si="8"/>
        <v>1.5</v>
      </c>
      <c r="P19" s="181"/>
      <c r="Q19" s="149"/>
      <c r="R19" s="190"/>
      <c r="S19" s="206">
        <f t="shared" si="9"/>
        <v>8.6726900082854677</v>
      </c>
      <c r="T19" s="207">
        <f t="shared" si="10"/>
        <v>8.6158057744526211</v>
      </c>
      <c r="U19" s="208">
        <f t="shared" si="11"/>
        <v>8.757998887456969</v>
      </c>
      <c r="V19" s="209">
        <f t="shared" si="12"/>
        <v>922.09999999999991</v>
      </c>
      <c r="W19" s="210">
        <f t="shared" si="13"/>
        <v>589.32500000000005</v>
      </c>
      <c r="X19" s="211">
        <f t="shared" si="14"/>
        <v>523.6500000000002</v>
      </c>
      <c r="Y19" s="198"/>
      <c r="Z19" s="212">
        <f t="shared" si="15"/>
        <v>1.5384615384615385</v>
      </c>
      <c r="AA19" s="205">
        <f t="shared" si="16"/>
        <v>2.3076923076923075</v>
      </c>
      <c r="AB19" s="213">
        <f t="shared" si="17"/>
        <v>10</v>
      </c>
    </row>
    <row r="20" spans="1:28" ht="14" x14ac:dyDescent="0.2">
      <c r="A20" s="110"/>
      <c r="B20" s="138"/>
      <c r="C20" s="139">
        <v>1733</v>
      </c>
      <c r="D20" s="140" t="s">
        <v>356</v>
      </c>
      <c r="E20" s="228"/>
      <c r="F20" s="141"/>
      <c r="G20" s="142"/>
      <c r="H20" s="139"/>
      <c r="I20" s="143"/>
      <c r="J20" s="221"/>
      <c r="K20" s="144"/>
      <c r="L20" s="142"/>
      <c r="M20" s="145"/>
      <c r="N20" s="146" t="str">
        <f t="shared" si="7"/>
        <v/>
      </c>
      <c r="O20" s="147">
        <v>1</v>
      </c>
      <c r="P20" s="363" t="s">
        <v>357</v>
      </c>
      <c r="Q20" s="149"/>
      <c r="R20" s="190"/>
      <c r="S20" s="206">
        <f t="shared" si="9"/>
        <v>9.5326330236319166</v>
      </c>
      <c r="T20" s="207">
        <f t="shared" si="10"/>
        <v>9.6602801485408207</v>
      </c>
      <c r="U20" s="208">
        <f t="shared" si="11"/>
        <v>9.7155815831745027</v>
      </c>
      <c r="V20" s="209">
        <f t="shared" si="12"/>
        <v>891.74999999999989</v>
      </c>
      <c r="W20" s="210">
        <f t="shared" si="13"/>
        <v>566.12500000000011</v>
      </c>
      <c r="X20" s="211">
        <f t="shared" si="14"/>
        <v>502.10000000000014</v>
      </c>
      <c r="Y20" s="198"/>
      <c r="Z20" s="212" t="str">
        <f t="shared" si="15"/>
        <v/>
      </c>
      <c r="AA20" s="205" t="str">
        <f t="shared" si="16"/>
        <v/>
      </c>
      <c r="AB20" s="213" t="str">
        <f t="shared" si="17"/>
        <v/>
      </c>
    </row>
    <row r="21" spans="1:28" ht="14" x14ac:dyDescent="0.2">
      <c r="A21" s="110"/>
      <c r="B21" s="150"/>
      <c r="C21" s="365"/>
      <c r="D21" s="152" t="str">
        <f t="shared" ref="D21:D23" si="18">IF(ISBLANK(C21),"",VLOOKUP(C21,各艇データ,2,FALSE))</f>
        <v/>
      </c>
      <c r="E21" s="153" t="str">
        <f t="shared" ref="E21:E23" si="19">IF($I$6="Ⅰ",S21,IF($I$6="Ⅱ",T21,IF($I$6="Ⅲ",U21,"")))</f>
        <v/>
      </c>
      <c r="F21" s="153"/>
      <c r="G21" s="154"/>
      <c r="H21" s="151" t="str">
        <f t="shared" ref="H21:H23" si="20">IFERROR(IF(G21-$Q$2&lt;=0,"",(G21-$Q$2)*86400),"")</f>
        <v/>
      </c>
      <c r="I21" s="165" t="str">
        <f t="shared" ref="I21:I23" si="21">IF($I$6="Ⅰ",V21,IF($I$6="Ⅱ",W21,IF($I$6="Ⅲ",X21,"")))</f>
        <v/>
      </c>
      <c r="J21" s="153"/>
      <c r="K21" s="167" t="str">
        <f t="shared" ref="K21:K23" si="22">IFERROR(H21*(1+0.01*J21)-I21*$N$3,"")</f>
        <v/>
      </c>
      <c r="L21" s="154" t="str">
        <f t="shared" si="5"/>
        <v/>
      </c>
      <c r="M21" s="168" t="str">
        <f t="shared" si="6"/>
        <v/>
      </c>
      <c r="N21" s="169" t="str">
        <f t="shared" si="7"/>
        <v/>
      </c>
      <c r="O21" s="170"/>
      <c r="P21" s="222"/>
      <c r="Q21" s="164"/>
      <c r="R21" s="190"/>
      <c r="S21" s="206" t="str">
        <f t="shared" si="9"/>
        <v/>
      </c>
      <c r="T21" s="207" t="str">
        <f t="shared" si="10"/>
        <v/>
      </c>
      <c r="U21" s="208" t="str">
        <f t="shared" si="11"/>
        <v/>
      </c>
      <c r="V21" s="209" t="str">
        <f t="shared" si="12"/>
        <v/>
      </c>
      <c r="W21" s="210" t="str">
        <f t="shared" si="13"/>
        <v/>
      </c>
      <c r="X21" s="211" t="str">
        <f t="shared" si="14"/>
        <v/>
      </c>
      <c r="Y21" s="198"/>
      <c r="Z21" s="212" t="str">
        <f t="shared" si="15"/>
        <v/>
      </c>
      <c r="AA21" s="205" t="str">
        <f t="shared" si="16"/>
        <v/>
      </c>
      <c r="AB21" s="213" t="str">
        <f t="shared" si="17"/>
        <v/>
      </c>
    </row>
    <row r="22" spans="1:28" ht="14" x14ac:dyDescent="0.2">
      <c r="A22" s="110"/>
      <c r="B22" s="179"/>
      <c r="C22" s="171"/>
      <c r="D22" s="184" t="str">
        <f t="shared" si="18"/>
        <v/>
      </c>
      <c r="E22" s="366" t="str">
        <f t="shared" si="19"/>
        <v/>
      </c>
      <c r="F22" s="173"/>
      <c r="G22" s="175"/>
      <c r="H22" s="171" t="str">
        <f t="shared" si="20"/>
        <v/>
      </c>
      <c r="I22" s="172" t="str">
        <f t="shared" si="21"/>
        <v/>
      </c>
      <c r="J22" s="359"/>
      <c r="K22" s="174" t="str">
        <f t="shared" si="22"/>
        <v/>
      </c>
      <c r="L22" s="175" t="str">
        <f t="shared" si="5"/>
        <v/>
      </c>
      <c r="M22" s="176" t="str">
        <f t="shared" si="6"/>
        <v/>
      </c>
      <c r="N22" s="177" t="str">
        <f t="shared" si="7"/>
        <v/>
      </c>
      <c r="O22" s="178"/>
      <c r="P22" s="364"/>
      <c r="Q22" s="180"/>
      <c r="R22" s="190"/>
      <c r="S22" s="206" t="str">
        <f t="shared" si="9"/>
        <v/>
      </c>
      <c r="T22" s="207" t="str">
        <f t="shared" si="10"/>
        <v/>
      </c>
      <c r="U22" s="208" t="str">
        <f t="shared" si="11"/>
        <v/>
      </c>
      <c r="V22" s="209" t="str">
        <f t="shared" si="12"/>
        <v/>
      </c>
      <c r="W22" s="210" t="str">
        <f t="shared" si="13"/>
        <v/>
      </c>
      <c r="X22" s="211" t="str">
        <f t="shared" si="14"/>
        <v/>
      </c>
      <c r="Y22" s="198"/>
      <c r="Z22" s="212" t="str">
        <f t="shared" si="15"/>
        <v/>
      </c>
      <c r="AA22" s="205" t="str">
        <f t="shared" si="16"/>
        <v/>
      </c>
      <c r="AB22" s="213" t="str">
        <f t="shared" si="17"/>
        <v/>
      </c>
    </row>
    <row r="23" spans="1:28" ht="14" x14ac:dyDescent="0.2">
      <c r="A23" s="110"/>
      <c r="B23" s="138"/>
      <c r="C23" s="139"/>
      <c r="D23" s="140" t="str">
        <f t="shared" si="18"/>
        <v/>
      </c>
      <c r="E23" s="141" t="str">
        <f t="shared" si="19"/>
        <v/>
      </c>
      <c r="F23" s="141"/>
      <c r="G23" s="142"/>
      <c r="H23" s="139" t="str">
        <f t="shared" si="20"/>
        <v/>
      </c>
      <c r="I23" s="143" t="str">
        <f t="shared" si="21"/>
        <v/>
      </c>
      <c r="J23" s="141"/>
      <c r="K23" s="144" t="str">
        <f t="shared" si="22"/>
        <v/>
      </c>
      <c r="L23" s="142" t="str">
        <f t="shared" si="5"/>
        <v/>
      </c>
      <c r="M23" s="145" t="str">
        <f t="shared" si="6"/>
        <v/>
      </c>
      <c r="N23" s="146" t="str">
        <f t="shared" si="7"/>
        <v/>
      </c>
      <c r="O23" s="147"/>
      <c r="P23" s="181"/>
      <c r="Q23" s="149"/>
      <c r="R23" s="190"/>
      <c r="S23" s="206" t="str">
        <f t="shared" si="9"/>
        <v/>
      </c>
      <c r="T23" s="207" t="str">
        <f t="shared" si="10"/>
        <v/>
      </c>
      <c r="U23" s="208" t="str">
        <f t="shared" si="11"/>
        <v/>
      </c>
      <c r="V23" s="209" t="str">
        <f t="shared" si="12"/>
        <v/>
      </c>
      <c r="W23" s="210" t="str">
        <f t="shared" si="13"/>
        <v/>
      </c>
      <c r="X23" s="211" t="str">
        <f t="shared" si="14"/>
        <v/>
      </c>
      <c r="Y23" s="198"/>
      <c r="Z23" s="212" t="str">
        <f t="shared" si="15"/>
        <v/>
      </c>
      <c r="AA23" s="205" t="str">
        <f t="shared" si="16"/>
        <v/>
      </c>
      <c r="AB23" s="213" t="str">
        <f t="shared" si="17"/>
        <v/>
      </c>
    </row>
    <row r="24" spans="1:28" ht="14" x14ac:dyDescent="0.2">
      <c r="A24" s="110"/>
      <c r="B24" s="179"/>
      <c r="C24" s="139"/>
      <c r="D24" s="184"/>
      <c r="E24" s="141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182"/>
      <c r="Q24" s="149"/>
      <c r="R24" s="190"/>
      <c r="S24" s="206" t="str">
        <f t="shared" si="9"/>
        <v/>
      </c>
      <c r="T24" s="207" t="str">
        <f t="shared" si="10"/>
        <v/>
      </c>
      <c r="U24" s="208" t="str">
        <f t="shared" si="11"/>
        <v/>
      </c>
      <c r="V24" s="209" t="str">
        <f t="shared" si="12"/>
        <v/>
      </c>
      <c r="W24" s="210" t="str">
        <f t="shared" si="13"/>
        <v/>
      </c>
      <c r="X24" s="211" t="str">
        <f t="shared" si="14"/>
        <v/>
      </c>
      <c r="Y24" s="198"/>
      <c r="Z24" s="212" t="str">
        <f t="shared" si="15"/>
        <v/>
      </c>
      <c r="AA24" s="205" t="str">
        <f t="shared" si="16"/>
        <v/>
      </c>
      <c r="AB24" s="213" t="str">
        <f t="shared" si="17"/>
        <v/>
      </c>
    </row>
    <row r="25" spans="1:28" ht="14" x14ac:dyDescent="0.2">
      <c r="A25" s="110"/>
      <c r="B25" s="138"/>
      <c r="C25" s="139"/>
      <c r="D25" s="140" t="str">
        <f t="shared" ref="D25:D31" si="23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206" t="str">
        <f t="shared" si="9"/>
        <v/>
      </c>
      <c r="T25" s="207" t="str">
        <f t="shared" si="10"/>
        <v/>
      </c>
      <c r="U25" s="208" t="str">
        <f t="shared" si="11"/>
        <v/>
      </c>
      <c r="V25" s="209" t="str">
        <f t="shared" si="12"/>
        <v/>
      </c>
      <c r="W25" s="210" t="str">
        <f t="shared" si="13"/>
        <v/>
      </c>
      <c r="X25" s="211" t="str">
        <f t="shared" si="14"/>
        <v/>
      </c>
      <c r="Y25" s="198"/>
      <c r="Z25" s="212" t="str">
        <f t="shared" si="15"/>
        <v/>
      </c>
      <c r="AA25" s="205" t="str">
        <f t="shared" si="16"/>
        <v/>
      </c>
      <c r="AB25" s="213" t="str">
        <f t="shared" si="17"/>
        <v/>
      </c>
    </row>
    <row r="26" spans="1:28" ht="14" x14ac:dyDescent="0.2">
      <c r="A26" s="110"/>
      <c r="B26" s="150"/>
      <c r="C26" s="151"/>
      <c r="D26" s="152" t="str">
        <f t="shared" si="23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IF($I$6="Ⅰ",V26,IF($I$6="Ⅱ",W26,IF($I$6="Ⅲ",X26,"")))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IF($O$6="MAX=20",Z26,IF($O$6="MAX=30",AA26,IF($O$6="MAX=40",AB26,"")))</f>
        <v/>
      </c>
      <c r="P26" s="183"/>
      <c r="Q26" s="164"/>
      <c r="R26" s="190"/>
      <c r="S26" s="206" t="str">
        <f t="shared" si="9"/>
        <v/>
      </c>
      <c r="T26" s="207" t="str">
        <f t="shared" si="10"/>
        <v/>
      </c>
      <c r="U26" s="208" t="str">
        <f t="shared" si="11"/>
        <v/>
      </c>
      <c r="V26" s="209" t="str">
        <f t="shared" si="12"/>
        <v/>
      </c>
      <c r="W26" s="210" t="str">
        <f t="shared" si="13"/>
        <v/>
      </c>
      <c r="X26" s="211" t="str">
        <f t="shared" si="14"/>
        <v/>
      </c>
      <c r="Y26" s="198"/>
      <c r="Z26" s="212" t="str">
        <f t="shared" si="15"/>
        <v/>
      </c>
      <c r="AA26" s="205" t="str">
        <f t="shared" si="16"/>
        <v/>
      </c>
      <c r="AB26" s="213" t="str">
        <f t="shared" si="17"/>
        <v/>
      </c>
    </row>
    <row r="27" spans="1:28" ht="14" x14ac:dyDescent="0.2">
      <c r="A27" s="110"/>
      <c r="B27" s="179"/>
      <c r="C27" s="171"/>
      <c r="D27" s="184" t="str">
        <f t="shared" si="23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206" t="str">
        <f t="shared" si="9"/>
        <v/>
      </c>
      <c r="T27" s="207" t="str">
        <f t="shared" si="10"/>
        <v/>
      </c>
      <c r="U27" s="208" t="str">
        <f t="shared" si="11"/>
        <v/>
      </c>
      <c r="V27" s="209" t="str">
        <f t="shared" si="12"/>
        <v/>
      </c>
      <c r="W27" s="210" t="str">
        <f t="shared" si="13"/>
        <v/>
      </c>
      <c r="X27" s="211" t="str">
        <f t="shared" si="14"/>
        <v/>
      </c>
      <c r="Y27" s="198"/>
      <c r="Z27" s="212" t="str">
        <f t="shared" si="15"/>
        <v/>
      </c>
      <c r="AA27" s="205" t="str">
        <f t="shared" si="16"/>
        <v/>
      </c>
      <c r="AB27" s="213" t="str">
        <f t="shared" si="17"/>
        <v/>
      </c>
    </row>
    <row r="28" spans="1:28" ht="14.25" customHeight="1" x14ac:dyDescent="0.2">
      <c r="A28" s="110"/>
      <c r="B28" s="138"/>
      <c r="C28" s="139"/>
      <c r="D28" s="140" t="str">
        <f t="shared" si="23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206" t="str">
        <f t="shared" si="9"/>
        <v/>
      </c>
      <c r="T28" s="207" t="str">
        <f t="shared" si="10"/>
        <v/>
      </c>
      <c r="U28" s="208" t="str">
        <f t="shared" si="11"/>
        <v/>
      </c>
      <c r="V28" s="209" t="str">
        <f t="shared" si="12"/>
        <v/>
      </c>
      <c r="W28" s="210" t="str">
        <f t="shared" si="13"/>
        <v/>
      </c>
      <c r="X28" s="211" t="str">
        <f t="shared" si="14"/>
        <v/>
      </c>
      <c r="Y28" s="198"/>
      <c r="Z28" s="212" t="str">
        <f t="shared" si="15"/>
        <v/>
      </c>
      <c r="AA28" s="205" t="str">
        <f t="shared" si="16"/>
        <v/>
      </c>
      <c r="AB28" s="213" t="str">
        <f t="shared" si="17"/>
        <v/>
      </c>
    </row>
    <row r="29" spans="1:28" ht="14" x14ac:dyDescent="0.2">
      <c r="A29" s="110"/>
      <c r="B29" s="138"/>
      <c r="C29" s="139"/>
      <c r="D29" s="140" t="str">
        <f t="shared" si="23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206" t="str">
        <f t="shared" si="9"/>
        <v/>
      </c>
      <c r="T29" s="207" t="str">
        <f t="shared" si="10"/>
        <v/>
      </c>
      <c r="U29" s="208" t="str">
        <f t="shared" si="11"/>
        <v/>
      </c>
      <c r="V29" s="209" t="str">
        <f t="shared" si="12"/>
        <v/>
      </c>
      <c r="W29" s="210" t="str">
        <f t="shared" si="13"/>
        <v/>
      </c>
      <c r="X29" s="211" t="str">
        <f t="shared" si="14"/>
        <v/>
      </c>
      <c r="Y29" s="198"/>
      <c r="Z29" s="212" t="str">
        <f t="shared" si="15"/>
        <v/>
      </c>
      <c r="AA29" s="205" t="str">
        <f t="shared" si="16"/>
        <v/>
      </c>
      <c r="AB29" s="213" t="str">
        <f t="shared" si="17"/>
        <v/>
      </c>
    </row>
    <row r="30" spans="1:28" ht="14.25" customHeight="1" x14ac:dyDescent="0.2">
      <c r="A30" s="110"/>
      <c r="B30" s="138"/>
      <c r="C30" s="139"/>
      <c r="D30" s="140" t="str">
        <f t="shared" si="23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206" t="str">
        <f t="shared" si="9"/>
        <v/>
      </c>
      <c r="T30" s="207" t="str">
        <f t="shared" si="10"/>
        <v/>
      </c>
      <c r="U30" s="208" t="str">
        <f t="shared" si="11"/>
        <v/>
      </c>
      <c r="V30" s="209" t="str">
        <f t="shared" si="12"/>
        <v/>
      </c>
      <c r="W30" s="210" t="str">
        <f t="shared" si="13"/>
        <v/>
      </c>
      <c r="X30" s="211" t="str">
        <f t="shared" si="14"/>
        <v/>
      </c>
      <c r="Y30" s="198"/>
      <c r="Z30" s="212" t="str">
        <f t="shared" si="15"/>
        <v/>
      </c>
      <c r="AA30" s="205" t="str">
        <f t="shared" si="16"/>
        <v/>
      </c>
      <c r="AB30" s="213" t="str">
        <f t="shared" si="17"/>
        <v/>
      </c>
    </row>
    <row r="31" spans="1:28" ht="14.5" thickBot="1" x14ac:dyDescent="0.25">
      <c r="A31" s="110"/>
      <c r="B31" s="138"/>
      <c r="C31" s="139"/>
      <c r="D31" s="152" t="str">
        <f t="shared" si="23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IF($I$6="Ⅰ",V31,IF($I$6="Ⅱ",W31,IF($I$6="Ⅲ",X31,"")))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IF($O$6="MAX=20",Z31,IF($O$6="MAX=30",AA31,IF($O$6="MAX=40",AB31,"")))</f>
        <v/>
      </c>
      <c r="P31" s="183"/>
      <c r="Q31" s="164"/>
      <c r="R31" s="190"/>
      <c r="S31" s="214" t="str">
        <f t="shared" si="9"/>
        <v/>
      </c>
      <c r="T31" s="215" t="str">
        <f t="shared" si="10"/>
        <v/>
      </c>
      <c r="U31" s="216" t="str">
        <f t="shared" si="11"/>
        <v/>
      </c>
      <c r="V31" s="217" t="str">
        <f t="shared" si="12"/>
        <v/>
      </c>
      <c r="W31" s="218" t="str">
        <f t="shared" si="13"/>
        <v/>
      </c>
      <c r="X31" s="219" t="str">
        <f t="shared" si="14"/>
        <v/>
      </c>
      <c r="Y31" s="198"/>
      <c r="Z31" s="223" t="str">
        <f t="shared" si="15"/>
        <v/>
      </c>
      <c r="AA31" s="224" t="str">
        <f t="shared" si="16"/>
        <v/>
      </c>
      <c r="AB31" s="225" t="str">
        <f t="shared" si="17"/>
        <v/>
      </c>
    </row>
    <row r="32" spans="1:28" ht="15" customHeight="1" x14ac:dyDescent="0.25">
      <c r="A32" s="110"/>
      <c r="B32" s="451" t="s">
        <v>243</v>
      </c>
      <c r="C32" s="452"/>
      <c r="D32" s="453"/>
      <c r="E32" s="187" t="s">
        <v>179</v>
      </c>
      <c r="F32" s="460" t="s">
        <v>359</v>
      </c>
      <c r="G32" s="461"/>
      <c r="H32" s="486" t="s">
        <v>362</v>
      </c>
      <c r="I32" s="487"/>
      <c r="J32" s="487"/>
      <c r="K32" s="487"/>
      <c r="L32" s="487"/>
      <c r="M32" s="487"/>
      <c r="N32" s="487"/>
      <c r="O32" s="487"/>
      <c r="P32" s="487"/>
      <c r="Q32" s="488"/>
      <c r="R32" s="101"/>
      <c r="S32" s="193"/>
      <c r="T32" s="193"/>
      <c r="U32" s="193"/>
      <c r="X32" s="193"/>
      <c r="Y32" s="193"/>
    </row>
    <row r="33" spans="1:25" ht="15" customHeight="1" x14ac:dyDescent="0.25">
      <c r="A33" s="110"/>
      <c r="B33" s="454"/>
      <c r="C33" s="455"/>
      <c r="D33" s="456"/>
      <c r="E33" s="188" t="s">
        <v>180</v>
      </c>
      <c r="F33" s="471" t="s">
        <v>360</v>
      </c>
      <c r="G33" s="472"/>
      <c r="H33" s="489"/>
      <c r="I33" s="490"/>
      <c r="J33" s="490"/>
      <c r="K33" s="490"/>
      <c r="L33" s="490"/>
      <c r="M33" s="490"/>
      <c r="N33" s="490"/>
      <c r="O33" s="490"/>
      <c r="P33" s="490"/>
      <c r="Q33" s="491"/>
      <c r="R33" s="101"/>
      <c r="S33" s="193"/>
      <c r="T33" s="193"/>
      <c r="U33" s="193"/>
      <c r="X33" s="193"/>
      <c r="Y33" s="193"/>
    </row>
    <row r="34" spans="1:25" ht="23.25" customHeight="1" x14ac:dyDescent="0.25">
      <c r="A34" s="110"/>
      <c r="B34" s="457"/>
      <c r="C34" s="458"/>
      <c r="D34" s="459"/>
      <c r="E34" s="188" t="s">
        <v>181</v>
      </c>
      <c r="F34" s="471" t="s">
        <v>361</v>
      </c>
      <c r="G34" s="472"/>
      <c r="H34" s="489"/>
      <c r="I34" s="490"/>
      <c r="J34" s="490"/>
      <c r="K34" s="490"/>
      <c r="L34" s="490"/>
      <c r="M34" s="490"/>
      <c r="N34" s="490"/>
      <c r="O34" s="490"/>
      <c r="P34" s="490"/>
      <c r="Q34" s="491"/>
      <c r="R34" s="101"/>
      <c r="S34" s="193"/>
      <c r="T34" s="193"/>
      <c r="U34" s="193"/>
      <c r="X34" s="193"/>
      <c r="Y34" s="193"/>
    </row>
    <row r="35" spans="1:25" ht="22.5" customHeight="1" x14ac:dyDescent="0.25">
      <c r="A35" s="110"/>
      <c r="B35" s="473" t="s">
        <v>244</v>
      </c>
      <c r="C35" s="474"/>
      <c r="D35" s="475"/>
      <c r="E35" s="445" t="s">
        <v>183</v>
      </c>
      <c r="F35" s="471" t="str">
        <f>参照ﾃﾞｰﾀ!AL9</f>
        <v>ケロニア</v>
      </c>
      <c r="G35" s="472"/>
      <c r="H35" s="489"/>
      <c r="I35" s="490"/>
      <c r="J35" s="490"/>
      <c r="K35" s="490"/>
      <c r="L35" s="490"/>
      <c r="M35" s="490"/>
      <c r="N35" s="490"/>
      <c r="O35" s="490"/>
      <c r="P35" s="490"/>
      <c r="Q35" s="491"/>
      <c r="R35" s="101"/>
      <c r="S35" s="193"/>
      <c r="T35" s="193"/>
      <c r="U35" s="193"/>
      <c r="X35" s="193"/>
      <c r="Y35" s="193"/>
    </row>
    <row r="36" spans="1:25" ht="15" customHeight="1" x14ac:dyDescent="0.25">
      <c r="A36" s="110"/>
      <c r="B36" s="476"/>
      <c r="C36" s="477"/>
      <c r="D36" s="478"/>
      <c r="E36" s="484"/>
      <c r="F36" s="471"/>
      <c r="G36" s="472"/>
      <c r="H36" s="489"/>
      <c r="I36" s="490"/>
      <c r="J36" s="490"/>
      <c r="K36" s="490"/>
      <c r="L36" s="490"/>
      <c r="M36" s="490"/>
      <c r="N36" s="490"/>
      <c r="O36" s="490"/>
      <c r="P36" s="490"/>
      <c r="Q36" s="491"/>
      <c r="R36" s="101"/>
      <c r="S36" s="193"/>
      <c r="T36" s="193"/>
      <c r="U36" s="193"/>
      <c r="X36" s="193"/>
      <c r="Y36" s="193"/>
    </row>
    <row r="37" spans="1:25" ht="15" customHeight="1" x14ac:dyDescent="0.25">
      <c r="A37" s="110"/>
      <c r="B37" s="476"/>
      <c r="C37" s="477"/>
      <c r="D37" s="478"/>
      <c r="E37" s="187" t="s">
        <v>182</v>
      </c>
      <c r="F37" s="485">
        <v>44029</v>
      </c>
      <c r="G37" s="461"/>
      <c r="H37" s="489"/>
      <c r="I37" s="490"/>
      <c r="J37" s="490"/>
      <c r="K37" s="490"/>
      <c r="L37" s="490"/>
      <c r="M37" s="490"/>
      <c r="N37" s="490"/>
      <c r="O37" s="490"/>
      <c r="P37" s="490"/>
      <c r="Q37" s="491"/>
      <c r="R37" s="101"/>
      <c r="S37" s="193"/>
      <c r="T37" s="193"/>
      <c r="U37" s="193"/>
      <c r="X37" s="193"/>
      <c r="Y37" s="193"/>
    </row>
    <row r="38" spans="1:25" ht="15" customHeight="1" x14ac:dyDescent="0.25">
      <c r="A38" s="110"/>
      <c r="B38" s="476"/>
      <c r="C38" s="477"/>
      <c r="D38" s="478"/>
      <c r="E38" s="188" t="s">
        <v>195</v>
      </c>
      <c r="F38" s="471" t="s">
        <v>250</v>
      </c>
      <c r="G38" s="472"/>
      <c r="H38" s="489"/>
      <c r="I38" s="490"/>
      <c r="J38" s="490"/>
      <c r="K38" s="490"/>
      <c r="L38" s="490"/>
      <c r="M38" s="490"/>
      <c r="N38" s="490"/>
      <c r="O38" s="490"/>
      <c r="P38" s="490"/>
      <c r="Q38" s="491"/>
      <c r="R38" s="101"/>
      <c r="S38" s="193"/>
      <c r="T38" s="193"/>
      <c r="U38" s="193"/>
      <c r="X38" s="193"/>
      <c r="Y38" s="193"/>
    </row>
    <row r="39" spans="1:25" ht="15" customHeight="1" x14ac:dyDescent="0.25">
      <c r="A39" s="110"/>
      <c r="B39" s="476"/>
      <c r="C39" s="477"/>
      <c r="D39" s="478"/>
      <c r="E39" s="445" t="s">
        <v>183</v>
      </c>
      <c r="F39" s="471" t="str">
        <f>参照ﾃﾞｰﾀ!AL10</f>
        <v>飛車角</v>
      </c>
      <c r="G39" s="472"/>
      <c r="H39" s="489"/>
      <c r="I39" s="490"/>
      <c r="J39" s="490"/>
      <c r="K39" s="490"/>
      <c r="L39" s="490"/>
      <c r="M39" s="490"/>
      <c r="N39" s="490"/>
      <c r="O39" s="490"/>
      <c r="P39" s="490"/>
      <c r="Q39" s="491"/>
      <c r="R39" s="101"/>
      <c r="S39" s="193"/>
      <c r="T39" s="193"/>
      <c r="U39" s="193"/>
      <c r="X39" s="193"/>
      <c r="Y39" s="193"/>
    </row>
    <row r="40" spans="1:25" ht="15" customHeight="1" x14ac:dyDescent="0.25">
      <c r="A40" s="110"/>
      <c r="B40" s="476"/>
      <c r="C40" s="477"/>
      <c r="D40" s="478"/>
      <c r="E40" s="445"/>
      <c r="F40" s="471"/>
      <c r="G40" s="472"/>
      <c r="H40" s="489"/>
      <c r="I40" s="490"/>
      <c r="J40" s="490"/>
      <c r="K40" s="490"/>
      <c r="L40" s="490"/>
      <c r="M40" s="490"/>
      <c r="N40" s="490"/>
      <c r="O40" s="490"/>
      <c r="P40" s="490"/>
      <c r="Q40" s="491"/>
      <c r="R40" s="101"/>
      <c r="S40" s="193"/>
      <c r="T40" s="193"/>
      <c r="U40" s="193"/>
      <c r="X40" s="193"/>
      <c r="Y40" s="193"/>
    </row>
    <row r="41" spans="1:25" ht="11.25" customHeight="1" thickBot="1" x14ac:dyDescent="0.3">
      <c r="A41" s="110"/>
      <c r="B41" s="479"/>
      <c r="C41" s="480"/>
      <c r="D41" s="481"/>
      <c r="E41" s="189"/>
      <c r="F41" s="482"/>
      <c r="G41" s="483"/>
      <c r="H41" s="492"/>
      <c r="I41" s="493"/>
      <c r="J41" s="493"/>
      <c r="K41" s="493"/>
      <c r="L41" s="493"/>
      <c r="M41" s="493"/>
      <c r="N41" s="493"/>
      <c r="O41" s="493"/>
      <c r="P41" s="493"/>
      <c r="Q41" s="494"/>
      <c r="R41" s="101"/>
      <c r="S41" s="193"/>
      <c r="T41" s="193"/>
      <c r="U41" s="193"/>
      <c r="V41" s="193"/>
      <c r="W41" s="193"/>
      <c r="X41" s="193"/>
      <c r="Y41" s="193"/>
    </row>
    <row r="42" spans="1:25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</sheetData>
  <sheetProtection algorithmName="SHA-512" hashValue="n8MjilszaZ5RkaO3Tr6oJmP52jhCRjwFK3rG17ozN6ZNQQX3w2Os2mKptB/OpXP7ct8w99kOh8F46mdq3lEqFg==" saltValue="kzyEqlRiEZFbLlU6oCJ55g==" spinCount="100000" sheet="1" objects="1" scenarios="1"/>
  <sortState xmlns:xlrd2="http://schemas.microsoft.com/office/spreadsheetml/2017/richdata2" ref="C7:K19">
    <sortCondition ref="K7:K19"/>
  </sortState>
  <mergeCells count="19">
    <mergeCell ref="F38:G38"/>
    <mergeCell ref="E39:E40"/>
    <mergeCell ref="F39:G39"/>
    <mergeCell ref="F40:G40"/>
    <mergeCell ref="D2:F2"/>
    <mergeCell ref="E3:I3"/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</mergeCells>
  <phoneticPr fontId="70"/>
  <dataValidations count="8">
    <dataValidation type="list" allowBlank="1" showInputMessage="1" showErrorMessage="1" sqref="P2 F37:G37" xr:uid="{00000000-0002-0000-0500-000000000000}">
      <formula1>開催日</formula1>
    </dataValidation>
    <dataValidation type="list" allowBlank="1" showInputMessage="1" showErrorMessage="1" sqref="Q2" xr:uid="{00000000-0002-0000-0500-000001000000}">
      <formula1>時刻</formula1>
    </dataValidation>
    <dataValidation type="list" allowBlank="1" showInputMessage="1" showErrorMessage="1" sqref="J3:K3" xr:uid="{00000000-0002-0000-0500-000002000000}">
      <formula1>暫定</formula1>
    </dataValidation>
    <dataValidation type="list" allowBlank="1" showInputMessage="1" showErrorMessage="1" sqref="G2" xr:uid="{00000000-0002-0000-0500-000003000000}">
      <formula1>月</formula1>
    </dataValidation>
    <dataValidation type="list" allowBlank="1" showInputMessage="1" showErrorMessage="1" sqref="N2 F38:G38" xr:uid="{00000000-0002-0000-0500-000004000000}">
      <formula1>コース</formula1>
    </dataValidation>
    <dataValidation type="list" showInputMessage="1" showErrorMessage="1" sqref="E3" xr:uid="{00000000-0002-0000-0500-000005000000}">
      <formula1>レース名</formula1>
    </dataValidation>
    <dataValidation type="list" allowBlank="1" showInputMessage="1" showErrorMessage="1" sqref="I6" xr:uid="{00000000-0002-0000-0500-000006000000}">
      <formula1>ＴＡ</formula1>
    </dataValidation>
    <dataValidation type="list" allowBlank="1" showInputMessage="1" showErrorMessage="1" sqref="D3" xr:uid="{00000000-0002-0000-05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K49"/>
  <sheetViews>
    <sheetView tabSelected="1" view="pageBreakPreview" zoomScale="85" zoomScaleNormal="100" zoomScaleSheetLayoutView="85" workbookViewId="0"/>
  </sheetViews>
  <sheetFormatPr defaultColWidth="9" defaultRowHeight="13" x14ac:dyDescent="0.2"/>
  <cols>
    <col min="1" max="1" width="3" style="192" customWidth="1"/>
    <col min="2" max="2" width="4.26953125" style="192" customWidth="1"/>
    <col min="3" max="3" width="7.26953125" style="192" customWidth="1"/>
    <col min="4" max="4" width="16.26953125" style="192" customWidth="1"/>
    <col min="5" max="10" width="7.81640625" style="192" customWidth="1"/>
    <col min="11" max="11" width="7.453125" style="192" customWidth="1"/>
    <col min="12" max="13" width="3.08984375" style="192" customWidth="1"/>
    <col min="14" max="14" width="7.7265625" style="192" customWidth="1"/>
    <col min="15" max="15" width="12.6328125" style="192" customWidth="1"/>
    <col min="16" max="16" width="6.6328125" style="192" customWidth="1"/>
    <col min="17" max="17" width="7.36328125" style="192" customWidth="1"/>
    <col min="18" max="18" width="15.453125" style="192" customWidth="1"/>
    <col min="19" max="20" width="9" style="192"/>
    <col min="21" max="21" width="16.36328125" style="192" customWidth="1"/>
    <col min="22" max="23" width="9" style="192"/>
    <col min="24" max="24" width="3" style="192" customWidth="1"/>
    <col min="25" max="25" width="4.26953125" style="192" customWidth="1"/>
    <col min="26" max="26" width="7.26953125" style="192" customWidth="1"/>
    <col min="27" max="27" width="16.26953125" style="192" customWidth="1"/>
    <col min="28" max="33" width="7.81640625" style="192" customWidth="1"/>
    <col min="34" max="34" width="7.453125" style="192" customWidth="1"/>
    <col min="35" max="36" width="3.08984375" style="192" customWidth="1"/>
    <col min="37" max="37" width="7.7265625" style="192" customWidth="1"/>
    <col min="38" max="16384" width="9" style="192"/>
  </cols>
  <sheetData>
    <row r="1" spans="2:37" s="202" customFormat="1" ht="19.5" customHeight="1" x14ac:dyDescent="0.2">
      <c r="B1" s="501" t="s">
        <v>328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244"/>
      <c r="O1" s="245"/>
      <c r="Y1" s="501" t="s">
        <v>267</v>
      </c>
      <c r="Z1" s="501"/>
      <c r="AA1" s="501"/>
      <c r="AB1" s="501"/>
      <c r="AC1" s="501"/>
      <c r="AD1" s="501"/>
      <c r="AE1" s="501"/>
      <c r="AF1" s="501"/>
      <c r="AG1" s="501"/>
      <c r="AH1" s="501"/>
      <c r="AI1" s="501"/>
      <c r="AJ1" s="501"/>
      <c r="AK1" s="244"/>
    </row>
    <row r="2" spans="2:37" s="248" customFormat="1" ht="23.25" customHeight="1" x14ac:dyDescent="0.3">
      <c r="B2" s="502" t="s">
        <v>201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246"/>
      <c r="O2" s="247"/>
      <c r="P2" s="502" t="s">
        <v>247</v>
      </c>
      <c r="Q2" s="502"/>
      <c r="R2" s="502"/>
      <c r="S2" s="502"/>
      <c r="T2" s="502"/>
      <c r="U2" s="502"/>
      <c r="V2" s="247"/>
      <c r="W2" s="247"/>
      <c r="Y2" s="502" t="s">
        <v>201</v>
      </c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246"/>
    </row>
    <row r="3" spans="2:37" s="202" customFormat="1" ht="21" customHeight="1" thickBot="1" x14ac:dyDescent="0.25">
      <c r="C3" s="198"/>
      <c r="J3" s="503" t="s">
        <v>358</v>
      </c>
      <c r="K3" s="503"/>
      <c r="L3" s="503"/>
      <c r="M3" s="503"/>
      <c r="N3" s="249"/>
      <c r="O3" s="250"/>
      <c r="P3" s="251"/>
      <c r="Z3" s="198"/>
      <c r="AG3" s="503" t="s">
        <v>251</v>
      </c>
      <c r="AH3" s="503"/>
      <c r="AI3" s="503"/>
      <c r="AJ3" s="503"/>
      <c r="AK3" s="249"/>
    </row>
    <row r="4" spans="2:37" s="202" customFormat="1" ht="13.5" customHeight="1" x14ac:dyDescent="0.2">
      <c r="B4" s="522" t="s">
        <v>3</v>
      </c>
      <c r="C4" s="524" t="s">
        <v>86</v>
      </c>
      <c r="D4" s="526" t="s">
        <v>87</v>
      </c>
      <c r="E4" s="252" t="s">
        <v>294</v>
      </c>
      <c r="F4" s="252" t="s">
        <v>295</v>
      </c>
      <c r="G4" s="252" t="s">
        <v>296</v>
      </c>
      <c r="H4" s="252" t="s">
        <v>297</v>
      </c>
      <c r="I4" s="252" t="s">
        <v>298</v>
      </c>
      <c r="J4" s="252" t="s">
        <v>299</v>
      </c>
      <c r="K4" s="528" t="s">
        <v>88</v>
      </c>
      <c r="L4" s="530" t="s">
        <v>89</v>
      </c>
      <c r="M4" s="532" t="s">
        <v>90</v>
      </c>
      <c r="N4" s="253"/>
      <c r="O4" s="250"/>
      <c r="P4" s="254"/>
      <c r="Q4" s="255" t="s">
        <v>329</v>
      </c>
      <c r="R4" s="254"/>
      <c r="S4" s="254"/>
      <c r="Y4" s="504" t="s">
        <v>3</v>
      </c>
      <c r="Z4" s="507" t="s">
        <v>86</v>
      </c>
      <c r="AA4" s="510" t="s">
        <v>87</v>
      </c>
      <c r="AB4" s="252" t="s">
        <v>228</v>
      </c>
      <c r="AC4" s="252" t="s">
        <v>229</v>
      </c>
      <c r="AD4" s="252" t="s">
        <v>230</v>
      </c>
      <c r="AE4" s="252" t="s">
        <v>231</v>
      </c>
      <c r="AF4" s="252" t="s">
        <v>232</v>
      </c>
      <c r="AG4" s="252" t="s">
        <v>233</v>
      </c>
      <c r="AH4" s="513" t="s">
        <v>88</v>
      </c>
      <c r="AI4" s="516" t="s">
        <v>208</v>
      </c>
      <c r="AJ4" s="519" t="s">
        <v>209</v>
      </c>
      <c r="AK4" s="256" t="s">
        <v>162</v>
      </c>
    </row>
    <row r="5" spans="2:37" s="202" customFormat="1" ht="13.5" customHeight="1" x14ac:dyDescent="0.2">
      <c r="B5" s="523"/>
      <c r="C5" s="525"/>
      <c r="D5" s="527"/>
      <c r="E5" s="257">
        <v>43847</v>
      </c>
      <c r="F5" s="257">
        <v>43882</v>
      </c>
      <c r="G5" s="257">
        <v>43911</v>
      </c>
      <c r="H5" s="257">
        <v>43939</v>
      </c>
      <c r="I5" s="257">
        <v>43967</v>
      </c>
      <c r="J5" s="257">
        <v>44002</v>
      </c>
      <c r="K5" s="529"/>
      <c r="L5" s="531"/>
      <c r="M5" s="533"/>
      <c r="N5" s="258"/>
      <c r="O5" s="250"/>
      <c r="P5" s="254"/>
      <c r="Q5" s="254"/>
      <c r="R5" s="254"/>
      <c r="S5" s="254" t="s">
        <v>158</v>
      </c>
      <c r="T5" s="202" t="s">
        <v>159</v>
      </c>
      <c r="Y5" s="505"/>
      <c r="Z5" s="508"/>
      <c r="AA5" s="511"/>
      <c r="AB5" s="257">
        <v>42750</v>
      </c>
      <c r="AC5" s="257">
        <v>42787</v>
      </c>
      <c r="AD5" s="257">
        <v>42813</v>
      </c>
      <c r="AE5" s="257">
        <v>42841</v>
      </c>
      <c r="AF5" s="257">
        <v>42876</v>
      </c>
      <c r="AG5" s="257">
        <v>42904</v>
      </c>
      <c r="AH5" s="514"/>
      <c r="AI5" s="517"/>
      <c r="AJ5" s="520"/>
      <c r="AK5" s="259">
        <v>42617</v>
      </c>
    </row>
    <row r="6" spans="2:37" s="266" customFormat="1" ht="28" x14ac:dyDescent="0.2">
      <c r="B6" s="523"/>
      <c r="C6" s="525"/>
      <c r="D6" s="527"/>
      <c r="E6" s="260" t="s">
        <v>73</v>
      </c>
      <c r="F6" s="260" t="s">
        <v>250</v>
      </c>
      <c r="G6" s="260" t="s">
        <v>224</v>
      </c>
      <c r="H6" s="260" t="s">
        <v>73</v>
      </c>
      <c r="I6" s="260" t="s">
        <v>46</v>
      </c>
      <c r="J6" s="260" t="s">
        <v>73</v>
      </c>
      <c r="K6" s="529"/>
      <c r="L6" s="531"/>
      <c r="M6" s="533"/>
      <c r="N6" s="261"/>
      <c r="O6" s="262"/>
      <c r="P6" s="263" t="s">
        <v>3</v>
      </c>
      <c r="Q6" s="264" t="s">
        <v>86</v>
      </c>
      <c r="R6" s="265" t="s">
        <v>87</v>
      </c>
      <c r="S6" s="265" t="s">
        <v>88</v>
      </c>
      <c r="T6" s="265" t="s">
        <v>160</v>
      </c>
      <c r="U6" s="265" t="s">
        <v>161</v>
      </c>
      <c r="Y6" s="506"/>
      <c r="Z6" s="509"/>
      <c r="AA6" s="512"/>
      <c r="AB6" s="260" t="s">
        <v>211</v>
      </c>
      <c r="AC6" s="260" t="s">
        <v>73</v>
      </c>
      <c r="AD6" s="260" t="s">
        <v>73</v>
      </c>
      <c r="AE6" s="260" t="s">
        <v>73</v>
      </c>
      <c r="AF6" s="260" t="s">
        <v>46</v>
      </c>
      <c r="AG6" s="260" t="s">
        <v>73</v>
      </c>
      <c r="AH6" s="515"/>
      <c r="AI6" s="518"/>
      <c r="AJ6" s="521"/>
      <c r="AK6" s="267" t="s">
        <v>143</v>
      </c>
    </row>
    <row r="7" spans="2:37" s="202" customFormat="1" ht="14" x14ac:dyDescent="0.2">
      <c r="B7" s="268" t="s">
        <v>118</v>
      </c>
      <c r="C7" s="128">
        <v>150</v>
      </c>
      <c r="D7" s="129" t="str">
        <f t="shared" ref="D7:D17" si="0">IF(ISBLANK(C7),"",VLOOKUP(C7,各艇データ,2,FALSE))</f>
        <v>SHARK X</v>
      </c>
      <c r="E7" s="269"/>
      <c r="F7" s="269"/>
      <c r="G7" s="269"/>
      <c r="H7" s="269">
        <v>20</v>
      </c>
      <c r="I7" s="269">
        <v>28</v>
      </c>
      <c r="J7" s="269">
        <v>20</v>
      </c>
      <c r="K7" s="271">
        <f t="shared" ref="K7:K23" si="1">SUM(E7:J7)</f>
        <v>68</v>
      </c>
      <c r="L7" s="272"/>
      <c r="M7" s="272"/>
      <c r="N7" s="273"/>
      <c r="O7" s="274"/>
      <c r="P7" s="275" t="s">
        <v>91</v>
      </c>
      <c r="Q7" s="233"/>
      <c r="R7" s="234"/>
      <c r="S7" s="276"/>
      <c r="T7" s="276"/>
      <c r="U7" s="276">
        <f t="shared" ref="U7:U33" si="2">SUM(S7:T7)</f>
        <v>0</v>
      </c>
      <c r="Y7" s="268" t="s">
        <v>91</v>
      </c>
      <c r="Z7" s="233"/>
      <c r="AA7" s="234"/>
      <c r="AB7" s="269"/>
      <c r="AC7" s="269"/>
      <c r="AD7" s="270"/>
      <c r="AE7" s="270"/>
      <c r="AF7" s="270"/>
      <c r="AG7" s="269"/>
      <c r="AH7" s="271"/>
      <c r="AI7" s="272"/>
      <c r="AJ7" s="272"/>
      <c r="AK7" s="273"/>
    </row>
    <row r="8" spans="2:37" s="202" customFormat="1" ht="14" x14ac:dyDescent="0.2">
      <c r="B8" s="277" t="s">
        <v>92</v>
      </c>
      <c r="C8" s="139">
        <v>6732</v>
      </c>
      <c r="D8" s="140" t="str">
        <f t="shared" si="0"/>
        <v>アイデアル</v>
      </c>
      <c r="E8" s="278"/>
      <c r="F8" s="278"/>
      <c r="G8" s="278"/>
      <c r="H8" s="278">
        <v>17.3</v>
      </c>
      <c r="I8" s="278">
        <v>40</v>
      </c>
      <c r="J8" s="278">
        <v>4.5999999999999996</v>
      </c>
      <c r="K8" s="279">
        <f t="shared" si="1"/>
        <v>61.9</v>
      </c>
      <c r="L8" s="280"/>
      <c r="M8" s="280"/>
      <c r="N8" s="281"/>
      <c r="O8" s="282"/>
      <c r="P8" s="283" t="s">
        <v>92</v>
      </c>
      <c r="Q8" s="235"/>
      <c r="R8" s="236"/>
      <c r="S8" s="276"/>
      <c r="T8" s="276"/>
      <c r="U8" s="276">
        <f t="shared" si="2"/>
        <v>0</v>
      </c>
      <c r="Y8" s="277" t="s">
        <v>92</v>
      </c>
      <c r="Z8" s="235"/>
      <c r="AA8" s="236"/>
      <c r="AB8" s="278"/>
      <c r="AC8" s="278"/>
      <c r="AD8" s="278"/>
      <c r="AE8" s="284"/>
      <c r="AF8" s="278"/>
      <c r="AG8" s="278"/>
      <c r="AH8" s="279"/>
      <c r="AI8" s="280"/>
      <c r="AJ8" s="280"/>
      <c r="AK8" s="281"/>
    </row>
    <row r="9" spans="2:37" s="202" customFormat="1" ht="14" x14ac:dyDescent="0.2">
      <c r="B9" s="277" t="s">
        <v>93</v>
      </c>
      <c r="C9" s="139">
        <v>321</v>
      </c>
      <c r="D9" s="140" t="str">
        <f t="shared" si="0"/>
        <v>かまくら</v>
      </c>
      <c r="E9" s="306"/>
      <c r="F9" s="278"/>
      <c r="G9" s="278"/>
      <c r="H9" s="278">
        <v>14.7</v>
      </c>
      <c r="I9" s="278">
        <v>22</v>
      </c>
      <c r="J9" s="278">
        <v>18.5</v>
      </c>
      <c r="K9" s="279">
        <f t="shared" si="1"/>
        <v>55.2</v>
      </c>
      <c r="L9" s="280"/>
      <c r="M9" s="280"/>
      <c r="N9" s="281"/>
      <c r="O9" s="274"/>
      <c r="P9" s="283" t="s">
        <v>93</v>
      </c>
      <c r="Q9" s="235"/>
      <c r="R9" s="236"/>
      <c r="S9" s="276"/>
      <c r="T9" s="276"/>
      <c r="U9" s="276">
        <f t="shared" si="2"/>
        <v>0</v>
      </c>
      <c r="Y9" s="277" t="s">
        <v>93</v>
      </c>
      <c r="Z9" s="235"/>
      <c r="AA9" s="236"/>
      <c r="AB9" s="286"/>
      <c r="AC9" s="278"/>
      <c r="AD9" s="287"/>
      <c r="AE9" s="279"/>
      <c r="AF9" s="286"/>
      <c r="AG9" s="278"/>
      <c r="AH9" s="279"/>
      <c r="AI9" s="280"/>
      <c r="AJ9" s="280"/>
      <c r="AK9" s="281"/>
    </row>
    <row r="10" spans="2:37" s="202" customFormat="1" ht="14" x14ac:dyDescent="0.2">
      <c r="B10" s="277" t="s">
        <v>94</v>
      </c>
      <c r="C10" s="139">
        <v>346</v>
      </c>
      <c r="D10" s="140" t="str">
        <f t="shared" si="0"/>
        <v>飛車角</v>
      </c>
      <c r="E10" s="286"/>
      <c r="F10" s="306"/>
      <c r="G10" s="278"/>
      <c r="H10" s="278">
        <v>12</v>
      </c>
      <c r="I10" s="278">
        <v>34</v>
      </c>
      <c r="J10" s="278">
        <v>3.1</v>
      </c>
      <c r="K10" s="279">
        <f t="shared" si="1"/>
        <v>49.1</v>
      </c>
      <c r="L10" s="280"/>
      <c r="M10" s="280"/>
      <c r="N10" s="281"/>
      <c r="O10" s="274"/>
      <c r="P10" s="283" t="s">
        <v>94</v>
      </c>
      <c r="Q10" s="235"/>
      <c r="R10" s="236"/>
      <c r="S10" s="276"/>
      <c r="T10" s="276"/>
      <c r="U10" s="276">
        <f t="shared" si="2"/>
        <v>0</v>
      </c>
      <c r="Y10" s="277" t="s">
        <v>94</v>
      </c>
      <c r="Z10" s="235"/>
      <c r="AA10" s="236"/>
      <c r="AB10" s="278"/>
      <c r="AC10" s="278"/>
      <c r="AD10" s="278"/>
      <c r="AE10" s="278"/>
      <c r="AF10" s="278"/>
      <c r="AG10" s="278"/>
      <c r="AH10" s="279"/>
      <c r="AI10" s="280"/>
      <c r="AJ10" s="280"/>
      <c r="AK10" s="281"/>
    </row>
    <row r="11" spans="2:37" s="202" customFormat="1" ht="14" x14ac:dyDescent="0.2">
      <c r="B11" s="288" t="s">
        <v>119</v>
      </c>
      <c r="C11" s="151">
        <v>380</v>
      </c>
      <c r="D11" s="152" t="str">
        <f t="shared" si="0"/>
        <v>テティス</v>
      </c>
      <c r="E11" s="290"/>
      <c r="F11" s="290"/>
      <c r="G11" s="290"/>
      <c r="H11" s="290">
        <v>13.3</v>
      </c>
      <c r="I11" s="290">
        <v>20</v>
      </c>
      <c r="J11" s="290">
        <v>15.4</v>
      </c>
      <c r="K11" s="292">
        <f t="shared" si="1"/>
        <v>48.699999999999996</v>
      </c>
      <c r="L11" s="293"/>
      <c r="M11" s="293"/>
      <c r="N11" s="294"/>
      <c r="O11" s="274"/>
      <c r="P11" s="295" t="s">
        <v>95</v>
      </c>
      <c r="Q11" s="237"/>
      <c r="R11" s="289"/>
      <c r="S11" s="296"/>
      <c r="T11" s="296"/>
      <c r="U11" s="296">
        <f t="shared" si="2"/>
        <v>0</v>
      </c>
      <c r="Y11" s="288" t="s">
        <v>95</v>
      </c>
      <c r="Z11" s="237"/>
      <c r="AA11" s="289"/>
      <c r="AB11" s="297"/>
      <c r="AC11" s="290"/>
      <c r="AD11" s="298"/>
      <c r="AE11" s="290"/>
      <c r="AF11" s="290"/>
      <c r="AG11" s="290"/>
      <c r="AH11" s="292"/>
      <c r="AI11" s="293"/>
      <c r="AJ11" s="293"/>
      <c r="AK11" s="294"/>
    </row>
    <row r="12" spans="2:37" s="202" customFormat="1" ht="14" x14ac:dyDescent="0.2">
      <c r="B12" s="268" t="s">
        <v>96</v>
      </c>
      <c r="C12" s="128">
        <v>3387</v>
      </c>
      <c r="D12" s="129" t="str">
        <f t="shared" si="0"/>
        <v>BASIC</v>
      </c>
      <c r="E12" s="269"/>
      <c r="F12" s="269"/>
      <c r="G12" s="269"/>
      <c r="H12" s="269">
        <v>18.7</v>
      </c>
      <c r="I12" s="269"/>
      <c r="J12" s="269">
        <v>16.899999999999999</v>
      </c>
      <c r="K12" s="300">
        <f t="shared" si="1"/>
        <v>35.599999999999994</v>
      </c>
      <c r="L12" s="272"/>
      <c r="M12" s="301"/>
      <c r="N12" s="302"/>
      <c r="O12" s="274"/>
      <c r="P12" s="275" t="s">
        <v>96</v>
      </c>
      <c r="Q12" s="233"/>
      <c r="R12" s="234"/>
      <c r="S12" s="303"/>
      <c r="T12" s="303"/>
      <c r="U12" s="303">
        <f t="shared" si="2"/>
        <v>0</v>
      </c>
      <c r="Y12" s="268" t="s">
        <v>96</v>
      </c>
      <c r="Z12" s="233"/>
      <c r="AA12" s="234"/>
      <c r="AB12" s="269"/>
      <c r="AC12" s="269"/>
      <c r="AD12" s="304"/>
      <c r="AE12" s="269"/>
      <c r="AF12" s="269"/>
      <c r="AG12" s="269"/>
      <c r="AH12" s="300"/>
      <c r="AI12" s="301"/>
      <c r="AJ12" s="301"/>
      <c r="AK12" s="302"/>
    </row>
    <row r="13" spans="2:37" s="202" customFormat="1" ht="14" x14ac:dyDescent="0.2">
      <c r="B13" s="277" t="s">
        <v>97</v>
      </c>
      <c r="C13" s="139">
        <v>131</v>
      </c>
      <c r="D13" s="140" t="str">
        <f t="shared" si="0"/>
        <v>ふるたか</v>
      </c>
      <c r="E13" s="278"/>
      <c r="F13" s="278"/>
      <c r="G13" s="278"/>
      <c r="H13" s="278">
        <v>6.7</v>
      </c>
      <c r="I13" s="278">
        <v>5</v>
      </c>
      <c r="J13" s="306">
        <v>9.1999999999999993</v>
      </c>
      <c r="K13" s="279">
        <f t="shared" si="1"/>
        <v>20.9</v>
      </c>
      <c r="L13" s="280"/>
      <c r="M13" s="305"/>
      <c r="N13" s="281"/>
      <c r="O13" s="274"/>
      <c r="P13" s="283" t="s">
        <v>97</v>
      </c>
      <c r="Q13" s="235"/>
      <c r="R13" s="236"/>
      <c r="S13" s="276"/>
      <c r="T13" s="276"/>
      <c r="U13" s="276">
        <f t="shared" si="2"/>
        <v>0</v>
      </c>
      <c r="Y13" s="277" t="s">
        <v>97</v>
      </c>
      <c r="Z13" s="235"/>
      <c r="AA13" s="236"/>
      <c r="AB13" s="278"/>
      <c r="AC13" s="278"/>
      <c r="AD13" s="284"/>
      <c r="AE13" s="278"/>
      <c r="AF13" s="285"/>
      <c r="AG13" s="278"/>
      <c r="AH13" s="279"/>
      <c r="AI13" s="280"/>
      <c r="AJ13" s="305"/>
      <c r="AK13" s="281"/>
    </row>
    <row r="14" spans="2:37" s="202" customFormat="1" ht="14" x14ac:dyDescent="0.2">
      <c r="B14" s="277" t="s">
        <v>98</v>
      </c>
      <c r="C14" s="139">
        <v>312</v>
      </c>
      <c r="D14" s="140" t="str">
        <f t="shared" si="0"/>
        <v>はやとり</v>
      </c>
      <c r="E14" s="278"/>
      <c r="F14" s="278"/>
      <c r="G14" s="286"/>
      <c r="H14" s="286">
        <v>5.3</v>
      </c>
      <c r="I14" s="286">
        <v>5</v>
      </c>
      <c r="J14" s="278">
        <v>7.7</v>
      </c>
      <c r="K14" s="279">
        <f t="shared" si="1"/>
        <v>18</v>
      </c>
      <c r="L14" s="305"/>
      <c r="M14" s="305"/>
      <c r="N14" s="281"/>
      <c r="O14" s="274"/>
      <c r="P14" s="283" t="s">
        <v>98</v>
      </c>
      <c r="Q14" s="235"/>
      <c r="R14" s="236"/>
      <c r="S14" s="276"/>
      <c r="T14" s="276"/>
      <c r="U14" s="276">
        <f t="shared" si="2"/>
        <v>0</v>
      </c>
      <c r="Y14" s="277" t="s">
        <v>98</v>
      </c>
      <c r="Z14" s="235"/>
      <c r="AA14" s="236"/>
      <c r="AB14" s="278"/>
      <c r="AC14" s="278"/>
      <c r="AD14" s="284"/>
      <c r="AE14" s="278"/>
      <c r="AF14" s="278"/>
      <c r="AG14" s="278"/>
      <c r="AH14" s="279"/>
      <c r="AI14" s="301"/>
      <c r="AJ14" s="305"/>
      <c r="AK14" s="281"/>
    </row>
    <row r="15" spans="2:37" s="202" customFormat="1" ht="14" x14ac:dyDescent="0.2">
      <c r="B15" s="277" t="s">
        <v>99</v>
      </c>
      <c r="C15" s="139">
        <v>5752</v>
      </c>
      <c r="D15" s="140" t="str">
        <f t="shared" si="0"/>
        <v>アルファ</v>
      </c>
      <c r="E15" s="278"/>
      <c r="F15" s="278"/>
      <c r="G15" s="278"/>
      <c r="H15" s="278">
        <v>16</v>
      </c>
      <c r="I15" s="278"/>
      <c r="J15" s="278"/>
      <c r="K15" s="279">
        <f t="shared" si="1"/>
        <v>16</v>
      </c>
      <c r="L15" s="305"/>
      <c r="M15" s="305"/>
      <c r="N15" s="281"/>
      <c r="O15" s="282"/>
      <c r="P15" s="283" t="s">
        <v>99</v>
      </c>
      <c r="Q15" s="235"/>
      <c r="R15" s="236"/>
      <c r="S15" s="276"/>
      <c r="T15" s="276"/>
      <c r="U15" s="276">
        <f t="shared" si="2"/>
        <v>0</v>
      </c>
      <c r="Y15" s="277" t="s">
        <v>99</v>
      </c>
      <c r="Z15" s="235"/>
      <c r="AA15" s="236"/>
      <c r="AB15" s="278"/>
      <c r="AC15" s="278"/>
      <c r="AD15" s="278"/>
      <c r="AE15" s="285"/>
      <c r="AF15" s="278"/>
      <c r="AG15" s="278"/>
      <c r="AH15" s="279"/>
      <c r="AI15" s="280"/>
      <c r="AJ15" s="305"/>
      <c r="AK15" s="281"/>
    </row>
    <row r="16" spans="2:37" s="202" customFormat="1" ht="14" x14ac:dyDescent="0.2">
      <c r="B16" s="288" t="s">
        <v>100</v>
      </c>
      <c r="C16" s="151">
        <v>1985</v>
      </c>
      <c r="D16" s="152" t="str">
        <f t="shared" si="0"/>
        <v>波勝</v>
      </c>
      <c r="E16" s="290"/>
      <c r="F16" s="290"/>
      <c r="G16" s="290"/>
      <c r="H16" s="290">
        <v>1</v>
      </c>
      <c r="I16" s="290"/>
      <c r="J16" s="290">
        <v>13.8</v>
      </c>
      <c r="K16" s="292">
        <f t="shared" si="1"/>
        <v>14.8</v>
      </c>
      <c r="L16" s="293"/>
      <c r="M16" s="307"/>
      <c r="N16" s="294"/>
      <c r="O16" s="274" t="s">
        <v>157</v>
      </c>
      <c r="P16" s="295" t="s">
        <v>100</v>
      </c>
      <c r="Q16" s="237"/>
      <c r="R16" s="238"/>
      <c r="S16" s="296"/>
      <c r="T16" s="296"/>
      <c r="U16" s="296">
        <f t="shared" si="2"/>
        <v>0</v>
      </c>
      <c r="Y16" s="288" t="s">
        <v>100</v>
      </c>
      <c r="Z16" s="237"/>
      <c r="AA16" s="238"/>
      <c r="AB16" s="290"/>
      <c r="AC16" s="290"/>
      <c r="AD16" s="290"/>
      <c r="AE16" s="290"/>
      <c r="AF16" s="290"/>
      <c r="AG16" s="290"/>
      <c r="AH16" s="292"/>
      <c r="AI16" s="293"/>
      <c r="AJ16" s="307"/>
      <c r="AK16" s="294"/>
    </row>
    <row r="17" spans="2:37" s="202" customFormat="1" ht="14" x14ac:dyDescent="0.2">
      <c r="B17" s="268" t="s">
        <v>120</v>
      </c>
      <c r="C17" s="128">
        <v>199</v>
      </c>
      <c r="D17" s="129" t="str">
        <f t="shared" si="0"/>
        <v>サ－モン4</v>
      </c>
      <c r="E17" s="269"/>
      <c r="F17" s="269"/>
      <c r="G17" s="269"/>
      <c r="H17" s="269">
        <v>8</v>
      </c>
      <c r="I17" s="269"/>
      <c r="J17" s="269">
        <v>6.2</v>
      </c>
      <c r="K17" s="300">
        <f t="shared" si="1"/>
        <v>14.2</v>
      </c>
      <c r="L17" s="301"/>
      <c r="M17" s="308"/>
      <c r="N17" s="302"/>
      <c r="O17" s="282"/>
      <c r="P17" s="275" t="s">
        <v>101</v>
      </c>
      <c r="Q17" s="233"/>
      <c r="R17" s="241"/>
      <c r="S17" s="303"/>
      <c r="T17" s="303"/>
      <c r="U17" s="303">
        <f t="shared" si="2"/>
        <v>0</v>
      </c>
      <c r="Y17" s="268" t="s">
        <v>101</v>
      </c>
      <c r="Z17" s="233"/>
      <c r="AA17" s="241"/>
      <c r="AB17" s="269"/>
      <c r="AC17" s="299"/>
      <c r="AD17" s="304"/>
      <c r="AE17" s="269"/>
      <c r="AF17" s="269"/>
      <c r="AG17" s="309"/>
      <c r="AH17" s="300"/>
      <c r="AI17" s="301"/>
      <c r="AJ17" s="308"/>
      <c r="AK17" s="302"/>
    </row>
    <row r="18" spans="2:37" s="202" customFormat="1" ht="14" x14ac:dyDescent="0.2">
      <c r="B18" s="277" t="s">
        <v>121</v>
      </c>
      <c r="C18" s="235">
        <v>188</v>
      </c>
      <c r="D18" s="236" t="s">
        <v>333</v>
      </c>
      <c r="E18" s="278"/>
      <c r="F18" s="278"/>
      <c r="G18" s="278"/>
      <c r="H18" s="278"/>
      <c r="I18" s="278"/>
      <c r="J18" s="278">
        <v>12.3</v>
      </c>
      <c r="K18" s="279">
        <f t="shared" si="1"/>
        <v>12.3</v>
      </c>
      <c r="L18" s="280"/>
      <c r="M18" s="305"/>
      <c r="N18" s="281"/>
      <c r="O18" s="274"/>
      <c r="P18" s="283" t="s">
        <v>102</v>
      </c>
      <c r="Q18" s="235"/>
      <c r="R18" s="241"/>
      <c r="S18" s="276"/>
      <c r="T18" s="276"/>
      <c r="U18" s="276">
        <f t="shared" si="2"/>
        <v>0</v>
      </c>
      <c r="Y18" s="277" t="s">
        <v>102</v>
      </c>
      <c r="Z18" s="235"/>
      <c r="AA18" s="241"/>
      <c r="AB18" s="278"/>
      <c r="AC18" s="278"/>
      <c r="AD18" s="284"/>
      <c r="AE18" s="278"/>
      <c r="AF18" s="278"/>
      <c r="AG18" s="278"/>
      <c r="AH18" s="279"/>
      <c r="AI18" s="280"/>
      <c r="AJ18" s="305"/>
      <c r="AK18" s="281"/>
    </row>
    <row r="19" spans="2:37" s="202" customFormat="1" ht="14" x14ac:dyDescent="0.2">
      <c r="B19" s="277" t="s">
        <v>103</v>
      </c>
      <c r="C19" s="139">
        <v>1733</v>
      </c>
      <c r="D19" s="140" t="str">
        <f>IF(ISBLANK(C19),"",VLOOKUP(C19,各艇データ,2,FALSE))</f>
        <v>ケロニア</v>
      </c>
      <c r="E19" s="278"/>
      <c r="F19" s="278"/>
      <c r="G19" s="278"/>
      <c r="H19" s="278">
        <v>10.7</v>
      </c>
      <c r="I19" s="278"/>
      <c r="J19" s="278">
        <v>1</v>
      </c>
      <c r="K19" s="279">
        <f t="shared" si="1"/>
        <v>11.7</v>
      </c>
      <c r="L19" s="280"/>
      <c r="M19" s="305"/>
      <c r="N19" s="281"/>
      <c r="O19" s="274"/>
      <c r="P19" s="283" t="s">
        <v>103</v>
      </c>
      <c r="Q19" s="235"/>
      <c r="R19" s="236"/>
      <c r="S19" s="276"/>
      <c r="T19" s="276"/>
      <c r="U19" s="276">
        <f t="shared" si="2"/>
        <v>0</v>
      </c>
      <c r="Y19" s="277" t="s">
        <v>103</v>
      </c>
      <c r="Z19" s="235"/>
      <c r="AA19" s="236"/>
      <c r="AB19" s="278"/>
      <c r="AC19" s="285"/>
      <c r="AD19" s="285"/>
      <c r="AE19" s="278"/>
      <c r="AF19" s="278"/>
      <c r="AG19" s="278"/>
      <c r="AH19" s="279"/>
      <c r="AI19" s="280"/>
      <c r="AJ19" s="305"/>
      <c r="AK19" s="281"/>
    </row>
    <row r="20" spans="2:37" s="202" customFormat="1" ht="14" x14ac:dyDescent="0.2">
      <c r="B20" s="277" t="s">
        <v>104</v>
      </c>
      <c r="C20" s="358">
        <v>6471</v>
      </c>
      <c r="D20" s="236" t="s">
        <v>354</v>
      </c>
      <c r="E20" s="278"/>
      <c r="F20" s="278"/>
      <c r="G20" s="278"/>
      <c r="H20" s="278"/>
      <c r="I20" s="278"/>
      <c r="J20" s="278">
        <v>10.8</v>
      </c>
      <c r="K20" s="279">
        <f t="shared" si="1"/>
        <v>10.8</v>
      </c>
      <c r="L20" s="280"/>
      <c r="M20" s="305"/>
      <c r="N20" s="281"/>
      <c r="O20" s="282"/>
      <c r="P20" s="283" t="s">
        <v>104</v>
      </c>
      <c r="Q20" s="235"/>
      <c r="R20" s="236"/>
      <c r="S20" s="276"/>
      <c r="T20" s="276"/>
      <c r="U20" s="276">
        <f t="shared" si="2"/>
        <v>0</v>
      </c>
      <c r="Y20" s="277" t="s">
        <v>104</v>
      </c>
      <c r="Z20" s="235"/>
      <c r="AA20" s="236"/>
      <c r="AB20" s="278"/>
      <c r="AC20" s="284"/>
      <c r="AD20" s="284"/>
      <c r="AE20" s="278"/>
      <c r="AF20" s="278"/>
      <c r="AG20" s="278"/>
      <c r="AH20" s="279"/>
      <c r="AI20" s="280"/>
      <c r="AJ20" s="305"/>
      <c r="AK20" s="281"/>
    </row>
    <row r="21" spans="2:37" s="202" customFormat="1" ht="14" x14ac:dyDescent="0.2">
      <c r="B21" s="288" t="s">
        <v>105</v>
      </c>
      <c r="C21" s="151">
        <v>4010</v>
      </c>
      <c r="D21" s="152" t="str">
        <f>IF(ISBLANK(C21),"",VLOOKUP(C21,各艇データ,2,FALSE))</f>
        <v>ナジャ</v>
      </c>
      <c r="E21" s="290"/>
      <c r="F21" s="290"/>
      <c r="G21" s="290"/>
      <c r="H21" s="290">
        <v>9.3000000000000007</v>
      </c>
      <c r="I21" s="290"/>
      <c r="J21" s="290"/>
      <c r="K21" s="292">
        <f t="shared" si="1"/>
        <v>9.3000000000000007</v>
      </c>
      <c r="L21" s="293"/>
      <c r="M21" s="307"/>
      <c r="N21" s="294"/>
      <c r="O21" s="274"/>
      <c r="P21" s="295" t="s">
        <v>105</v>
      </c>
      <c r="Q21" s="237"/>
      <c r="R21" s="289"/>
      <c r="S21" s="296"/>
      <c r="T21" s="296"/>
      <c r="U21" s="296">
        <f t="shared" si="2"/>
        <v>0</v>
      </c>
      <c r="Y21" s="288" t="s">
        <v>105</v>
      </c>
      <c r="Z21" s="237"/>
      <c r="AA21" s="289"/>
      <c r="AB21" s="290"/>
      <c r="AC21" s="290"/>
      <c r="AD21" s="298"/>
      <c r="AE21" s="290"/>
      <c r="AF21" s="290"/>
      <c r="AG21" s="290"/>
      <c r="AH21" s="292"/>
      <c r="AI21" s="293"/>
      <c r="AJ21" s="307"/>
      <c r="AK21" s="294"/>
    </row>
    <row r="22" spans="2:37" s="202" customFormat="1" ht="14" x14ac:dyDescent="0.2">
      <c r="B22" s="268" t="s">
        <v>106</v>
      </c>
      <c r="C22" s="171">
        <v>162</v>
      </c>
      <c r="D22" s="129" t="str">
        <f>IF(ISBLANK(C22),"",VLOOKUP(C22,各艇データ,2,FALSE))</f>
        <v>ﾌｪﾆｯｸｽ</v>
      </c>
      <c r="E22" s="269"/>
      <c r="F22" s="269"/>
      <c r="G22" s="270"/>
      <c r="H22" s="271">
        <v>4</v>
      </c>
      <c r="I22" s="269"/>
      <c r="J22" s="269">
        <v>1.5</v>
      </c>
      <c r="K22" s="271">
        <f t="shared" si="1"/>
        <v>5.5</v>
      </c>
      <c r="L22" s="272"/>
      <c r="M22" s="308"/>
      <c r="N22" s="302"/>
      <c r="O22" s="274"/>
      <c r="P22" s="275" t="s">
        <v>106</v>
      </c>
      <c r="Q22" s="239"/>
      <c r="R22" s="234"/>
      <c r="S22" s="303"/>
      <c r="T22" s="303"/>
      <c r="U22" s="303">
        <f t="shared" si="2"/>
        <v>0</v>
      </c>
      <c r="Y22" s="268" t="s">
        <v>106</v>
      </c>
      <c r="Z22" s="310"/>
      <c r="AA22" s="234"/>
      <c r="AB22" s="269"/>
      <c r="AC22" s="304"/>
      <c r="AD22" s="304"/>
      <c r="AE22" s="299"/>
      <c r="AF22" s="269"/>
      <c r="AG22" s="269"/>
      <c r="AH22" s="300"/>
      <c r="AI22" s="301"/>
      <c r="AJ22" s="308"/>
      <c r="AK22" s="302"/>
    </row>
    <row r="23" spans="2:37" s="202" customFormat="1" ht="14" x14ac:dyDescent="0.2">
      <c r="B23" s="277" t="s">
        <v>107</v>
      </c>
      <c r="C23" s="139">
        <v>1611</v>
      </c>
      <c r="D23" s="140" t="str">
        <f>IF(ISBLANK(C23),"",VLOOKUP(C23,各艇データ,2,FALSE))</f>
        <v>ﾈﾌﾟﾁｭｰﾝXⅡ</v>
      </c>
      <c r="E23" s="311"/>
      <c r="F23" s="317"/>
      <c r="G23" s="311"/>
      <c r="H23" s="311">
        <v>1</v>
      </c>
      <c r="I23" s="311"/>
      <c r="J23" s="311"/>
      <c r="K23" s="300">
        <f t="shared" si="1"/>
        <v>1</v>
      </c>
      <c r="L23" s="280"/>
      <c r="M23" s="308"/>
      <c r="N23" s="302"/>
      <c r="O23" s="282"/>
      <c r="P23" s="283" t="s">
        <v>107</v>
      </c>
      <c r="Q23" s="235"/>
      <c r="R23" s="236"/>
      <c r="S23" s="276"/>
      <c r="T23" s="276"/>
      <c r="U23" s="276">
        <f t="shared" si="2"/>
        <v>0</v>
      </c>
      <c r="Y23" s="277" t="s">
        <v>107</v>
      </c>
      <c r="Z23" s="235"/>
      <c r="AA23" s="236"/>
      <c r="AB23" s="287"/>
      <c r="AC23" s="306"/>
      <c r="AD23" s="284"/>
      <c r="AE23" s="278"/>
      <c r="AF23" s="278"/>
      <c r="AG23" s="278"/>
      <c r="AH23" s="279"/>
      <c r="AI23" s="280"/>
      <c r="AJ23" s="308"/>
      <c r="AK23" s="302"/>
    </row>
    <row r="24" spans="2:37" s="202" customFormat="1" ht="14" x14ac:dyDescent="0.2">
      <c r="B24" s="277" t="s">
        <v>108</v>
      </c>
      <c r="C24" s="139"/>
      <c r="D24" s="236" t="str">
        <f t="shared" ref="D24:D28" si="3">IF(ISBLANK(C24),"",VLOOKUP(C24,各艇データ,2,FALSE))</f>
        <v/>
      </c>
      <c r="E24" s="278"/>
      <c r="F24" s="278"/>
      <c r="G24" s="278"/>
      <c r="H24" s="278"/>
      <c r="I24" s="278"/>
      <c r="J24" s="278"/>
      <c r="K24" s="300"/>
      <c r="L24" s="280"/>
      <c r="M24" s="305"/>
      <c r="N24" s="281"/>
      <c r="O24" s="282"/>
      <c r="P24" s="283" t="s">
        <v>108</v>
      </c>
      <c r="Q24" s="235"/>
      <c r="R24" s="236"/>
      <c r="S24" s="276"/>
      <c r="T24" s="276"/>
      <c r="U24" s="276">
        <f t="shared" si="2"/>
        <v>0</v>
      </c>
      <c r="Y24" s="277" t="s">
        <v>108</v>
      </c>
      <c r="Z24" s="235"/>
      <c r="AA24" s="236"/>
      <c r="AB24" s="278"/>
      <c r="AC24" s="278"/>
      <c r="AD24" s="284"/>
      <c r="AE24" s="278"/>
      <c r="AF24" s="278"/>
      <c r="AG24" s="306"/>
      <c r="AH24" s="279"/>
      <c r="AI24" s="280"/>
      <c r="AJ24" s="305"/>
      <c r="AK24" s="281"/>
    </row>
    <row r="25" spans="2:37" s="202" customFormat="1" ht="14" x14ac:dyDescent="0.2">
      <c r="B25" s="277" t="s">
        <v>109</v>
      </c>
      <c r="C25" s="139"/>
      <c r="D25" s="236" t="str">
        <f t="shared" si="3"/>
        <v/>
      </c>
      <c r="E25" s="278"/>
      <c r="F25" s="278"/>
      <c r="G25" s="278"/>
      <c r="H25" s="278"/>
      <c r="I25" s="278"/>
      <c r="J25" s="278"/>
      <c r="K25" s="300"/>
      <c r="L25" s="280"/>
      <c r="M25" s="305"/>
      <c r="N25" s="281"/>
      <c r="O25" s="313"/>
      <c r="P25" s="283" t="s">
        <v>109</v>
      </c>
      <c r="Q25" s="240"/>
      <c r="R25" s="236"/>
      <c r="S25" s="276"/>
      <c r="T25" s="276"/>
      <c r="U25" s="276">
        <f t="shared" si="2"/>
        <v>0</v>
      </c>
      <c r="Y25" s="277" t="s">
        <v>109</v>
      </c>
      <c r="Z25" s="235"/>
      <c r="AA25" s="236"/>
      <c r="AB25" s="278"/>
      <c r="AC25" s="278"/>
      <c r="AD25" s="284"/>
      <c r="AE25" s="278"/>
      <c r="AF25" s="278"/>
      <c r="AG25" s="278"/>
      <c r="AH25" s="279"/>
      <c r="AI25" s="280"/>
      <c r="AJ25" s="305"/>
      <c r="AK25" s="281"/>
    </row>
    <row r="26" spans="2:37" s="202" customFormat="1" ht="14" x14ac:dyDescent="0.2">
      <c r="B26" s="288" t="s">
        <v>122</v>
      </c>
      <c r="C26" s="237"/>
      <c r="D26" s="238" t="str">
        <f t="shared" si="3"/>
        <v/>
      </c>
      <c r="E26" s="290"/>
      <c r="F26" s="290"/>
      <c r="G26" s="290"/>
      <c r="H26" s="297"/>
      <c r="I26" s="290"/>
      <c r="J26" s="290"/>
      <c r="K26" s="292"/>
      <c r="L26" s="293"/>
      <c r="M26" s="307"/>
      <c r="N26" s="294"/>
      <c r="O26" s="282"/>
      <c r="P26" s="295" t="s">
        <v>110</v>
      </c>
      <c r="Q26" s="237"/>
      <c r="R26" s="238"/>
      <c r="S26" s="296"/>
      <c r="T26" s="296"/>
      <c r="U26" s="296">
        <f t="shared" si="2"/>
        <v>0</v>
      </c>
      <c r="Y26" s="288" t="s">
        <v>110</v>
      </c>
      <c r="Z26" s="237"/>
      <c r="AA26" s="238"/>
      <c r="AB26" s="290"/>
      <c r="AC26" s="291"/>
      <c r="AD26" s="298"/>
      <c r="AE26" s="290"/>
      <c r="AF26" s="290"/>
      <c r="AG26" s="290"/>
      <c r="AH26" s="292"/>
      <c r="AI26" s="293"/>
      <c r="AJ26" s="307"/>
      <c r="AK26" s="294"/>
    </row>
    <row r="27" spans="2:37" s="202" customFormat="1" ht="14" x14ac:dyDescent="0.2">
      <c r="B27" s="268" t="s">
        <v>111</v>
      </c>
      <c r="C27" s="139"/>
      <c r="D27" s="241" t="str">
        <f t="shared" si="3"/>
        <v/>
      </c>
      <c r="E27" s="269"/>
      <c r="F27" s="269"/>
      <c r="G27" s="269"/>
      <c r="H27" s="269"/>
      <c r="I27" s="269"/>
      <c r="J27" s="269"/>
      <c r="K27" s="300"/>
      <c r="L27" s="301"/>
      <c r="M27" s="308"/>
      <c r="N27" s="302"/>
      <c r="O27" s="282"/>
      <c r="P27" s="275" t="s">
        <v>111</v>
      </c>
      <c r="Q27" s="240"/>
      <c r="R27" s="241"/>
      <c r="S27" s="303"/>
      <c r="T27" s="303"/>
      <c r="U27" s="303">
        <f t="shared" si="2"/>
        <v>0</v>
      </c>
      <c r="Y27" s="268" t="s">
        <v>111</v>
      </c>
      <c r="Z27" s="235"/>
      <c r="AA27" s="241"/>
      <c r="AB27" s="309"/>
      <c r="AC27" s="269"/>
      <c r="AD27" s="314"/>
      <c r="AE27" s="269"/>
      <c r="AF27" s="269"/>
      <c r="AG27" s="269"/>
      <c r="AH27" s="300"/>
      <c r="AI27" s="301"/>
      <c r="AJ27" s="308"/>
      <c r="AK27" s="302"/>
    </row>
    <row r="28" spans="2:37" s="202" customFormat="1" ht="14" x14ac:dyDescent="0.2">
      <c r="B28" s="277" t="s">
        <v>112</v>
      </c>
      <c r="C28" s="239"/>
      <c r="D28" s="236" t="str">
        <f t="shared" si="3"/>
        <v/>
      </c>
      <c r="E28" s="306"/>
      <c r="F28" s="278"/>
      <c r="G28" s="278"/>
      <c r="H28" s="278"/>
      <c r="I28" s="278"/>
      <c r="J28" s="278"/>
      <c r="K28" s="279"/>
      <c r="L28" s="280"/>
      <c r="M28" s="305"/>
      <c r="N28" s="281"/>
      <c r="O28" s="274"/>
      <c r="P28" s="283" t="s">
        <v>112</v>
      </c>
      <c r="Q28" s="239"/>
      <c r="R28" s="236"/>
      <c r="S28" s="276"/>
      <c r="T28" s="276"/>
      <c r="U28" s="276">
        <f t="shared" si="2"/>
        <v>0</v>
      </c>
      <c r="Y28" s="277" t="s">
        <v>112</v>
      </c>
      <c r="Z28" s="239"/>
      <c r="AA28" s="236"/>
      <c r="AB28" s="278"/>
      <c r="AC28" s="285"/>
      <c r="AD28" s="284"/>
      <c r="AE28" s="278"/>
      <c r="AF28" s="278"/>
      <c r="AG28" s="278"/>
      <c r="AH28" s="279"/>
      <c r="AI28" s="280"/>
      <c r="AJ28" s="305"/>
      <c r="AK28" s="281"/>
    </row>
    <row r="29" spans="2:37" s="202" customFormat="1" ht="14" x14ac:dyDescent="0.2">
      <c r="B29" s="277" t="s">
        <v>113</v>
      </c>
      <c r="C29" s="235"/>
      <c r="D29" s="236" t="str">
        <f t="shared" ref="D29:D36" si="4">IF(ISBLANK(C29),"",VLOOKUP(C29,各艇データ,2,FALSE))</f>
        <v/>
      </c>
      <c r="E29" s="278"/>
      <c r="F29" s="278"/>
      <c r="G29" s="306"/>
      <c r="H29" s="278"/>
      <c r="I29" s="278"/>
      <c r="J29" s="278"/>
      <c r="K29" s="279"/>
      <c r="L29" s="280"/>
      <c r="M29" s="305"/>
      <c r="N29" s="281"/>
      <c r="O29" s="274"/>
      <c r="P29" s="283" t="s">
        <v>113</v>
      </c>
      <c r="Q29" s="235"/>
      <c r="R29" s="236"/>
      <c r="S29" s="276"/>
      <c r="T29" s="276"/>
      <c r="U29" s="276">
        <f t="shared" si="2"/>
        <v>0</v>
      </c>
      <c r="Y29" s="277" t="s">
        <v>113</v>
      </c>
      <c r="Z29" s="235"/>
      <c r="AA29" s="236"/>
      <c r="AB29" s="306"/>
      <c r="AC29" s="278"/>
      <c r="AD29" s="284"/>
      <c r="AE29" s="278"/>
      <c r="AF29" s="278"/>
      <c r="AG29" s="278"/>
      <c r="AH29" s="279"/>
      <c r="AI29" s="280"/>
      <c r="AJ29" s="305"/>
      <c r="AK29" s="281"/>
    </row>
    <row r="30" spans="2:37" s="202" customFormat="1" ht="14" x14ac:dyDescent="0.2">
      <c r="B30" s="277" t="s">
        <v>114</v>
      </c>
      <c r="C30" s="235"/>
      <c r="D30" s="236" t="str">
        <f t="shared" si="4"/>
        <v/>
      </c>
      <c r="E30" s="278"/>
      <c r="F30" s="278"/>
      <c r="G30" s="278"/>
      <c r="H30" s="278"/>
      <c r="I30" s="278"/>
      <c r="J30" s="278"/>
      <c r="K30" s="279"/>
      <c r="L30" s="280"/>
      <c r="M30" s="305"/>
      <c r="N30" s="281"/>
      <c r="O30" s="274"/>
      <c r="P30" s="283" t="s">
        <v>114</v>
      </c>
      <c r="Q30" s="235"/>
      <c r="R30" s="236"/>
      <c r="S30" s="276"/>
      <c r="T30" s="276"/>
      <c r="U30" s="276">
        <f t="shared" si="2"/>
        <v>0</v>
      </c>
      <c r="Y30" s="277" t="s">
        <v>114</v>
      </c>
      <c r="Z30" s="235"/>
      <c r="AA30" s="236"/>
      <c r="AB30" s="278"/>
      <c r="AC30" s="285"/>
      <c r="AD30" s="284"/>
      <c r="AE30" s="278"/>
      <c r="AF30" s="278"/>
      <c r="AG30" s="278"/>
      <c r="AH30" s="279"/>
      <c r="AI30" s="280"/>
      <c r="AJ30" s="305"/>
      <c r="AK30" s="281"/>
    </row>
    <row r="31" spans="2:37" s="202" customFormat="1" ht="14.5" thickBot="1" x14ac:dyDescent="0.25">
      <c r="B31" s="288" t="s">
        <v>115</v>
      </c>
      <c r="C31" s="237"/>
      <c r="D31" s="238" t="str">
        <f t="shared" si="4"/>
        <v/>
      </c>
      <c r="E31" s="290"/>
      <c r="F31" s="290"/>
      <c r="G31" s="290"/>
      <c r="H31" s="290"/>
      <c r="I31" s="290"/>
      <c r="J31" s="290"/>
      <c r="K31" s="292"/>
      <c r="L31" s="293"/>
      <c r="M31" s="307"/>
      <c r="N31" s="294"/>
      <c r="O31" s="274"/>
      <c r="P31" s="295" t="s">
        <v>115</v>
      </c>
      <c r="Q31" s="237"/>
      <c r="R31" s="238"/>
      <c r="S31" s="296"/>
      <c r="T31" s="296"/>
      <c r="U31" s="296">
        <f t="shared" si="2"/>
        <v>0</v>
      </c>
      <c r="Y31" s="288" t="s">
        <v>115</v>
      </c>
      <c r="Z31" s="237"/>
      <c r="AA31" s="238"/>
      <c r="AB31" s="290"/>
      <c r="AC31" s="290"/>
      <c r="AD31" s="298"/>
      <c r="AE31" s="290"/>
      <c r="AF31" s="290"/>
      <c r="AG31" s="290"/>
      <c r="AH31" s="292"/>
      <c r="AI31" s="293"/>
      <c r="AJ31" s="307"/>
      <c r="AK31" s="315"/>
    </row>
    <row r="32" spans="2:37" s="202" customFormat="1" ht="14.5" thickTop="1" x14ac:dyDescent="0.2">
      <c r="B32" s="316" t="s">
        <v>111</v>
      </c>
      <c r="C32" s="310"/>
      <c r="D32" s="241" t="str">
        <f t="shared" si="4"/>
        <v/>
      </c>
      <c r="E32" s="317"/>
      <c r="F32" s="311"/>
      <c r="G32" s="312"/>
      <c r="H32" s="311"/>
      <c r="I32" s="318"/>
      <c r="J32" s="311"/>
      <c r="K32" s="300"/>
      <c r="L32" s="301"/>
      <c r="M32" s="308"/>
      <c r="N32" s="302"/>
      <c r="O32" s="282"/>
      <c r="P32" s="275" t="s">
        <v>111</v>
      </c>
      <c r="Q32" s="310"/>
      <c r="R32" s="241"/>
      <c r="S32" s="303"/>
      <c r="T32" s="303"/>
      <c r="U32" s="303">
        <f t="shared" si="2"/>
        <v>0</v>
      </c>
      <c r="Y32" s="316" t="s">
        <v>111</v>
      </c>
      <c r="Z32" s="310"/>
      <c r="AA32" s="241"/>
      <c r="AB32" s="317"/>
      <c r="AC32" s="311"/>
      <c r="AD32" s="312"/>
      <c r="AE32" s="311"/>
      <c r="AF32" s="318"/>
      <c r="AG32" s="311"/>
      <c r="AH32" s="300"/>
      <c r="AI32" s="301"/>
      <c r="AJ32" s="308"/>
      <c r="AK32" s="302"/>
    </row>
    <row r="33" spans="2:37" s="202" customFormat="1" ht="14" x14ac:dyDescent="0.2">
      <c r="B33" s="277" t="s">
        <v>112</v>
      </c>
      <c r="C33" s="239"/>
      <c r="D33" s="236" t="str">
        <f t="shared" si="4"/>
        <v/>
      </c>
      <c r="E33" s="306"/>
      <c r="F33" s="278"/>
      <c r="G33" s="284"/>
      <c r="H33" s="278"/>
      <c r="I33" s="278"/>
      <c r="J33" s="306"/>
      <c r="K33" s="279"/>
      <c r="L33" s="280"/>
      <c r="M33" s="305"/>
      <c r="N33" s="281"/>
      <c r="O33" s="274"/>
      <c r="P33" s="283" t="s">
        <v>112</v>
      </c>
      <c r="Q33" s="239"/>
      <c r="R33" s="236"/>
      <c r="S33" s="276"/>
      <c r="T33" s="276"/>
      <c r="U33" s="276">
        <f t="shared" si="2"/>
        <v>0</v>
      </c>
      <c r="Y33" s="277" t="s">
        <v>112</v>
      </c>
      <c r="Z33" s="239"/>
      <c r="AA33" s="236"/>
      <c r="AB33" s="306"/>
      <c r="AC33" s="278"/>
      <c r="AD33" s="284"/>
      <c r="AE33" s="278"/>
      <c r="AF33" s="278"/>
      <c r="AG33" s="306"/>
      <c r="AH33" s="279"/>
      <c r="AI33" s="280"/>
      <c r="AJ33" s="305"/>
      <c r="AK33" s="281"/>
    </row>
    <row r="34" spans="2:37" s="202" customFormat="1" ht="14" x14ac:dyDescent="0.2">
      <c r="B34" s="277" t="s">
        <v>113</v>
      </c>
      <c r="C34" s="240"/>
      <c r="D34" s="236" t="str">
        <f t="shared" si="4"/>
        <v/>
      </c>
      <c r="E34" s="278"/>
      <c r="F34" s="284"/>
      <c r="G34" s="284"/>
      <c r="H34" s="306"/>
      <c r="I34" s="278"/>
      <c r="J34" s="278"/>
      <c r="K34" s="279"/>
      <c r="L34" s="280"/>
      <c r="M34" s="305"/>
      <c r="N34" s="281"/>
      <c r="O34" s="274"/>
      <c r="P34" s="283" t="s">
        <v>113</v>
      </c>
      <c r="Q34" s="235"/>
      <c r="R34" s="319" t="str">
        <f>IF(ISBLANK(Q34),"",VLOOKUP(Q34,各艇データ,2,FALSE))</f>
        <v/>
      </c>
      <c r="S34" s="276"/>
      <c r="T34" s="276"/>
      <c r="U34" s="276"/>
      <c r="Y34" s="277" t="s">
        <v>113</v>
      </c>
      <c r="Z34" s="240"/>
      <c r="AA34" s="236"/>
      <c r="AB34" s="278"/>
      <c r="AC34" s="284"/>
      <c r="AD34" s="284"/>
      <c r="AE34" s="306"/>
      <c r="AF34" s="278"/>
      <c r="AG34" s="278"/>
      <c r="AH34" s="279"/>
      <c r="AI34" s="280"/>
      <c r="AJ34" s="305"/>
      <c r="AK34" s="281"/>
    </row>
    <row r="35" spans="2:37" s="202" customFormat="1" ht="14" x14ac:dyDescent="0.2">
      <c r="B35" s="277" t="s">
        <v>114</v>
      </c>
      <c r="C35" s="235"/>
      <c r="D35" s="236" t="str">
        <f t="shared" si="4"/>
        <v/>
      </c>
      <c r="E35" s="278"/>
      <c r="F35" s="278"/>
      <c r="G35" s="278"/>
      <c r="H35" s="278"/>
      <c r="I35" s="278"/>
      <c r="J35" s="306"/>
      <c r="K35" s="279"/>
      <c r="L35" s="280"/>
      <c r="M35" s="305"/>
      <c r="N35" s="281"/>
      <c r="O35" s="274"/>
      <c r="P35" s="283" t="s">
        <v>114</v>
      </c>
      <c r="Q35" s="235"/>
      <c r="R35" s="319"/>
      <c r="S35" s="276"/>
      <c r="T35" s="276"/>
      <c r="U35" s="276"/>
      <c r="Y35" s="277" t="s">
        <v>114</v>
      </c>
      <c r="Z35" s="235"/>
      <c r="AA35" s="236"/>
      <c r="AB35" s="278"/>
      <c r="AC35" s="278"/>
      <c r="AD35" s="278"/>
      <c r="AE35" s="278"/>
      <c r="AF35" s="278"/>
      <c r="AG35" s="306"/>
      <c r="AH35" s="279"/>
      <c r="AI35" s="280"/>
      <c r="AJ35" s="305"/>
      <c r="AK35" s="281"/>
    </row>
    <row r="36" spans="2:37" s="202" customFormat="1" ht="14.5" thickBot="1" x14ac:dyDescent="0.25">
      <c r="B36" s="320" t="s">
        <v>115</v>
      </c>
      <c r="C36" s="321"/>
      <c r="D36" s="322" t="str">
        <f t="shared" si="4"/>
        <v/>
      </c>
      <c r="E36" s="323"/>
      <c r="F36" s="323"/>
      <c r="G36" s="323"/>
      <c r="H36" s="323"/>
      <c r="I36" s="323"/>
      <c r="J36" s="323"/>
      <c r="K36" s="324"/>
      <c r="L36" s="325"/>
      <c r="M36" s="326"/>
      <c r="N36" s="315"/>
      <c r="O36" s="274"/>
      <c r="P36" s="295" t="s">
        <v>115</v>
      </c>
      <c r="Q36" s="237"/>
      <c r="R36" s="327"/>
      <c r="S36" s="296"/>
      <c r="T36" s="296"/>
      <c r="U36" s="296"/>
      <c r="Y36" s="320" t="s">
        <v>115</v>
      </c>
      <c r="Z36" s="321"/>
      <c r="AA36" s="322" t="str">
        <f>IF(ISBLANK(Z36),"",VLOOKUP(Z36,各艇データ,2,FALSE))</f>
        <v/>
      </c>
      <c r="AB36" s="323"/>
      <c r="AC36" s="323"/>
      <c r="AD36" s="323"/>
      <c r="AE36" s="323"/>
      <c r="AF36" s="323"/>
      <c r="AG36" s="323"/>
      <c r="AH36" s="324"/>
      <c r="AI36" s="325"/>
      <c r="AJ36" s="326"/>
      <c r="AK36" s="315"/>
    </row>
    <row r="37" spans="2:37" s="202" customFormat="1" ht="15" thickTop="1" thickBot="1" x14ac:dyDescent="0.25">
      <c r="B37" s="534" t="s">
        <v>116</v>
      </c>
      <c r="C37" s="535"/>
      <c r="D37" s="536"/>
      <c r="E37" s="328">
        <f t="shared" ref="E37:J37" si="5">COUNT(E7:E36)</f>
        <v>0</v>
      </c>
      <c r="F37" s="328">
        <f t="shared" si="5"/>
        <v>0</v>
      </c>
      <c r="G37" s="328">
        <f t="shared" si="5"/>
        <v>0</v>
      </c>
      <c r="H37" s="328">
        <f>COUNT(H7:H36)</f>
        <v>15</v>
      </c>
      <c r="I37" s="328">
        <f t="shared" si="5"/>
        <v>7</v>
      </c>
      <c r="J37" s="328">
        <f t="shared" si="5"/>
        <v>14</v>
      </c>
      <c r="K37" s="328"/>
      <c r="L37" s="329"/>
      <c r="M37" s="330"/>
      <c r="N37" s="331"/>
      <c r="O37" s="274"/>
      <c r="P37" s="275" t="s">
        <v>131</v>
      </c>
      <c r="Q37" s="239"/>
      <c r="R37" s="332"/>
      <c r="S37" s="303"/>
      <c r="T37" s="303"/>
      <c r="U37" s="303"/>
      <c r="Y37" s="495" t="s">
        <v>210</v>
      </c>
      <c r="Z37" s="496"/>
      <c r="AA37" s="497"/>
      <c r="AB37" s="328">
        <f>COUNT(AB7:AB36)</f>
        <v>0</v>
      </c>
      <c r="AC37" s="328">
        <f>COUNT(AC7:AC36)</f>
        <v>0</v>
      </c>
      <c r="AD37" s="328">
        <f>COUNT(AD7:AD36)</f>
        <v>0</v>
      </c>
      <c r="AE37" s="328">
        <f>COUNT(AE7:AE36)</f>
        <v>0</v>
      </c>
      <c r="AF37" s="328">
        <f>COUNT(AF7:AF36)</f>
        <v>0</v>
      </c>
      <c r="AG37" s="328"/>
      <c r="AH37" s="328"/>
      <c r="AI37" s="329"/>
      <c r="AJ37" s="330"/>
      <c r="AK37" s="331"/>
    </row>
    <row r="38" spans="2:37" s="202" customFormat="1" ht="14" x14ac:dyDescent="0.2">
      <c r="B38" s="198" t="s">
        <v>123</v>
      </c>
      <c r="C38" s="198"/>
      <c r="O38" s="333"/>
      <c r="P38" s="283" t="s">
        <v>132</v>
      </c>
      <c r="Q38" s="235"/>
      <c r="R38" s="319"/>
      <c r="S38" s="276"/>
      <c r="T38" s="276"/>
      <c r="U38" s="276"/>
      <c r="Y38" s="198" t="s">
        <v>123</v>
      </c>
      <c r="Z38" s="198"/>
    </row>
    <row r="39" spans="2:37" s="202" customFormat="1" ht="14" x14ac:dyDescent="0.2">
      <c r="C39" s="198"/>
      <c r="K39" s="334"/>
      <c r="L39" s="334"/>
      <c r="M39" s="334"/>
      <c r="N39" s="334"/>
      <c r="O39" s="334"/>
      <c r="P39" s="283" t="s">
        <v>133</v>
      </c>
      <c r="Q39" s="235"/>
      <c r="R39" s="236" t="str">
        <f>IF(ISBLANK(Q39),"",VLOOKUP(Q39,各艇データ,2,FALSE))</f>
        <v/>
      </c>
      <c r="S39" s="276"/>
      <c r="T39" s="276"/>
      <c r="U39" s="276"/>
      <c r="Z39" s="198"/>
      <c r="AH39" s="334"/>
      <c r="AI39" s="334"/>
      <c r="AJ39" s="334"/>
      <c r="AK39" s="334"/>
    </row>
    <row r="40" spans="2:37" s="202" customFormat="1" ht="14" x14ac:dyDescent="0.2">
      <c r="C40" s="198"/>
      <c r="J40" s="498" t="s">
        <v>269</v>
      </c>
      <c r="K40" s="498"/>
      <c r="L40" s="498"/>
      <c r="M40" s="498"/>
      <c r="N40" s="335"/>
      <c r="O40" s="336"/>
      <c r="P40" s="283" t="s">
        <v>134</v>
      </c>
      <c r="Q40" s="235"/>
      <c r="R40" s="236" t="str">
        <f>IF(ISBLANK(Q40),"",VLOOKUP(Q40,各艇データ,2,FALSE))</f>
        <v/>
      </c>
      <c r="S40" s="276"/>
      <c r="T40" s="276"/>
      <c r="U40" s="276"/>
      <c r="Z40" s="198"/>
      <c r="AG40" s="498" t="s">
        <v>270</v>
      </c>
      <c r="AH40" s="498"/>
      <c r="AI40" s="498"/>
      <c r="AJ40" s="498"/>
      <c r="AK40" s="335"/>
    </row>
    <row r="41" spans="2:37" s="202" customFormat="1" ht="14.5" thickBot="1" x14ac:dyDescent="0.25">
      <c r="C41" s="198"/>
      <c r="P41" s="295" t="s">
        <v>135</v>
      </c>
      <c r="Q41" s="237"/>
      <c r="R41" s="327" t="s">
        <v>85</v>
      </c>
      <c r="S41" s="296"/>
      <c r="T41" s="296"/>
      <c r="U41" s="296"/>
      <c r="Z41" s="198"/>
    </row>
    <row r="42" spans="2:37" s="202" customFormat="1" ht="14.5" thickTop="1" x14ac:dyDescent="0.2">
      <c r="C42" s="198"/>
      <c r="D42" s="337"/>
      <c r="E42" s="338"/>
      <c r="F42" s="338"/>
      <c r="G42" s="338"/>
      <c r="H42" s="338"/>
      <c r="I42" s="339"/>
      <c r="Z42" s="198"/>
      <c r="AA42" s="337"/>
      <c r="AB42" s="338"/>
      <c r="AC42" s="338"/>
      <c r="AD42" s="338"/>
      <c r="AE42" s="338"/>
      <c r="AF42" s="339"/>
    </row>
    <row r="43" spans="2:37" s="202" customFormat="1" ht="14" x14ac:dyDescent="0.2">
      <c r="C43" s="198"/>
      <c r="D43" s="340" t="s">
        <v>117</v>
      </c>
      <c r="E43" s="341"/>
      <c r="I43" s="342"/>
      <c r="T43" s="202" t="s">
        <v>268</v>
      </c>
      <c r="Z43" s="198"/>
      <c r="AA43" s="340" t="s">
        <v>117</v>
      </c>
      <c r="AB43" s="341"/>
      <c r="AF43" s="342"/>
    </row>
    <row r="44" spans="2:37" s="202" customFormat="1" ht="14" x14ac:dyDescent="0.2">
      <c r="C44" s="198"/>
      <c r="D44" s="499" t="s">
        <v>197</v>
      </c>
      <c r="E44" s="500"/>
      <c r="I44" s="342"/>
      <c r="Z44" s="198"/>
      <c r="AA44" s="499" t="s">
        <v>197</v>
      </c>
      <c r="AB44" s="500"/>
      <c r="AF44" s="342"/>
    </row>
    <row r="45" spans="2:37" s="202" customFormat="1" ht="14" x14ac:dyDescent="0.2">
      <c r="C45" s="198"/>
      <c r="D45" s="499" t="s">
        <v>198</v>
      </c>
      <c r="E45" s="500"/>
      <c r="I45" s="342"/>
      <c r="Z45" s="198"/>
      <c r="AA45" s="499" t="s">
        <v>198</v>
      </c>
      <c r="AB45" s="500"/>
      <c r="AF45" s="342"/>
    </row>
    <row r="46" spans="2:37" s="202" customFormat="1" ht="14" x14ac:dyDescent="0.2">
      <c r="C46" s="198"/>
      <c r="D46" s="340" t="s">
        <v>124</v>
      </c>
      <c r="E46" s="343" t="s">
        <v>199</v>
      </c>
      <c r="F46" s="344"/>
      <c r="G46" s="344"/>
      <c r="H46" s="344"/>
      <c r="I46" s="342"/>
      <c r="Z46" s="198"/>
      <c r="AA46" s="340" t="s">
        <v>124</v>
      </c>
      <c r="AB46" s="343" t="s">
        <v>199</v>
      </c>
      <c r="AC46" s="344"/>
      <c r="AD46" s="344"/>
      <c r="AE46" s="344"/>
      <c r="AF46" s="342"/>
    </row>
    <row r="47" spans="2:37" s="202" customFormat="1" ht="14" x14ac:dyDescent="0.2">
      <c r="C47" s="198"/>
      <c r="D47" s="340" t="s">
        <v>125</v>
      </c>
      <c r="E47" s="343" t="s">
        <v>200</v>
      </c>
      <c r="F47" s="344"/>
      <c r="G47" s="344"/>
      <c r="H47" s="344"/>
      <c r="I47" s="342"/>
      <c r="K47" s="345"/>
      <c r="Z47" s="198"/>
      <c r="AA47" s="340" t="s">
        <v>125</v>
      </c>
      <c r="AB47" s="343" t="s">
        <v>200</v>
      </c>
      <c r="AC47" s="344"/>
      <c r="AD47" s="344"/>
      <c r="AE47" s="344"/>
      <c r="AF47" s="342"/>
      <c r="AH47" s="345"/>
    </row>
    <row r="48" spans="2:37" s="202" customFormat="1" ht="14.5" thickBot="1" x14ac:dyDescent="0.25">
      <c r="C48" s="198"/>
      <c r="D48" s="346"/>
      <c r="E48" s="347"/>
      <c r="F48" s="347"/>
      <c r="G48" s="347"/>
      <c r="H48" s="347"/>
      <c r="I48" s="348"/>
      <c r="Z48" s="198"/>
      <c r="AA48" s="346"/>
      <c r="AB48" s="347"/>
      <c r="AC48" s="347"/>
      <c r="AD48" s="347"/>
      <c r="AE48" s="347"/>
      <c r="AF48" s="348"/>
    </row>
    <row r="49" spans="3:26" s="202" customFormat="1" ht="14.5" thickTop="1" x14ac:dyDescent="0.2">
      <c r="C49" s="198"/>
      <c r="Z49" s="198"/>
    </row>
  </sheetData>
  <sheetProtection algorithmName="SHA-512" hashValue="pqv5Xx9JaAd+tNvlfDGTs2QDcCFI1kSOQSn2uQInMgXH9aW2mAX/IjmixA/cjBd9Dc3BpnPWJOEDqal+dklyVA==" saltValue="9664SwxyHnl5hpGuQqaABw==" spinCount="100000" sheet="1" objects="1" scenarios="1"/>
  <sortState xmlns:xlrd2="http://schemas.microsoft.com/office/spreadsheetml/2017/richdata2" ref="C7:K23">
    <sortCondition descending="1" ref="K7:K23"/>
  </sortState>
  <mergeCells count="27">
    <mergeCell ref="D45:E45"/>
    <mergeCell ref="J3:M3"/>
    <mergeCell ref="B37:D37"/>
    <mergeCell ref="J40:M40"/>
    <mergeCell ref="P2:U2"/>
    <mergeCell ref="B2:M2"/>
    <mergeCell ref="D44:E44"/>
    <mergeCell ref="B1:M1"/>
    <mergeCell ref="B4:B6"/>
    <mergeCell ref="C4:C6"/>
    <mergeCell ref="D4:D6"/>
    <mergeCell ref="K4:K6"/>
    <mergeCell ref="L4:L6"/>
    <mergeCell ref="M4:M6"/>
    <mergeCell ref="Y37:AA37"/>
    <mergeCell ref="AG40:AJ40"/>
    <mergeCell ref="AA44:AB44"/>
    <mergeCell ref="AA45:AB45"/>
    <mergeCell ref="Y1:AJ1"/>
    <mergeCell ref="Y2:AJ2"/>
    <mergeCell ref="AG3:AJ3"/>
    <mergeCell ref="Y4:Y6"/>
    <mergeCell ref="Z4:Z6"/>
    <mergeCell ref="AA4:AA6"/>
    <mergeCell ref="AH4:AH6"/>
    <mergeCell ref="AI4:AI6"/>
    <mergeCell ref="AJ4:AJ6"/>
  </mergeCells>
  <phoneticPr fontId="4"/>
  <dataValidations count="3">
    <dataValidation type="list" allowBlank="1" showInputMessage="1" showErrorMessage="1" sqref="E6:J6 AB6:AG6" xr:uid="{00000000-0002-0000-0600-000000000000}">
      <formula1>コース</formula1>
    </dataValidation>
    <dataValidation type="list" allowBlank="1" showInputMessage="1" showErrorMessage="1" sqref="E4:J4 AB4:AG4 N4" xr:uid="{00000000-0002-0000-0600-000001000000}">
      <formula1>レース番号</formula1>
    </dataValidation>
    <dataValidation type="list" allowBlank="1" showInputMessage="1" showErrorMessage="1" sqref="E5:J5 AB5:AG5" xr:uid="{00000000-0002-0000-0600-000002000000}">
      <formula1>開催日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T34"/>
  <sheetViews>
    <sheetView workbookViewId="0">
      <selection activeCell="L8" sqref="L8"/>
    </sheetView>
  </sheetViews>
  <sheetFormatPr defaultRowHeight="13" x14ac:dyDescent="0.2"/>
  <cols>
    <col min="1" max="1" width="2.453125" customWidth="1"/>
    <col min="2" max="13" width="8.36328125" customWidth="1"/>
    <col min="14" max="14" width="9.26953125" customWidth="1"/>
    <col min="15" max="15" width="7.6328125" customWidth="1"/>
    <col min="16" max="16" width="15.08984375" customWidth="1"/>
    <col min="17" max="17" width="13.81640625" customWidth="1"/>
    <col min="18" max="18" width="13.7265625" bestFit="1" customWidth="1"/>
    <col min="19" max="19" width="12.453125" customWidth="1"/>
  </cols>
  <sheetData>
    <row r="1" spans="2:20" s="2" customFormat="1" ht="14.25" customHeight="1" x14ac:dyDescent="0.25"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O1" s="540" t="s">
        <v>330</v>
      </c>
      <c r="P1" s="540"/>
      <c r="Q1" s="540"/>
      <c r="R1" s="540"/>
      <c r="S1" s="540"/>
      <c r="T1" s="73"/>
    </row>
    <row r="2" spans="2:20" s="36" customFormat="1" ht="20.25" customHeight="1" x14ac:dyDescent="0.3">
      <c r="B2" s="544" t="s">
        <v>126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O2" s="72"/>
      <c r="P2" s="72"/>
      <c r="Q2" s="72"/>
      <c r="R2" s="74"/>
      <c r="S2" s="72"/>
      <c r="T2" s="73"/>
    </row>
    <row r="3" spans="2:20" s="2" customFormat="1" ht="21" customHeight="1" x14ac:dyDescent="0.2"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6" t="s">
        <v>331</v>
      </c>
      <c r="M3" s="547"/>
      <c r="O3" s="75"/>
      <c r="P3" s="75"/>
      <c r="Q3" s="75"/>
      <c r="R3" s="75"/>
      <c r="S3" s="73" t="s">
        <v>163</v>
      </c>
    </row>
    <row r="4" spans="2:20" s="2" customFormat="1" ht="20.25" customHeight="1" x14ac:dyDescent="0.2">
      <c r="B4" s="39" t="str">
        <f>参照ﾃﾞｰﾀ!AI4</f>
        <v>＃564</v>
      </c>
      <c r="C4" s="40" t="s">
        <v>73</v>
      </c>
      <c r="D4" s="39" t="str">
        <f>参照ﾃﾞｰﾀ!AI5</f>
        <v>＃565</v>
      </c>
      <c r="E4" s="40" t="s">
        <v>250</v>
      </c>
      <c r="F4" s="39" t="str">
        <f>参照ﾃﾞｰﾀ!AI6</f>
        <v>＃566</v>
      </c>
      <c r="G4" s="40" t="s">
        <v>224</v>
      </c>
      <c r="H4" s="39" t="str">
        <f>参照ﾃﾞｰﾀ!AI7</f>
        <v>＃567</v>
      </c>
      <c r="I4" s="40" t="s">
        <v>73</v>
      </c>
      <c r="J4" s="39" t="str">
        <f>参照ﾃﾞｰﾀ!AI8</f>
        <v>＃568</v>
      </c>
      <c r="K4" s="40" t="s">
        <v>46</v>
      </c>
      <c r="L4" s="39" t="str">
        <f>参照ﾃﾞｰﾀ!AI9</f>
        <v>＃569</v>
      </c>
      <c r="M4" s="41" t="s">
        <v>196</v>
      </c>
      <c r="O4" s="76"/>
      <c r="P4" s="76"/>
      <c r="Q4" s="76"/>
      <c r="R4" s="76"/>
      <c r="S4" s="76"/>
      <c r="T4" s="77"/>
    </row>
    <row r="5" spans="2:20" s="37" customFormat="1" ht="46.5" customHeight="1" x14ac:dyDescent="0.2">
      <c r="B5" s="538">
        <f>参照ﾃﾞｰﾀ!$T4</f>
        <v>44577</v>
      </c>
      <c r="C5" s="539"/>
      <c r="D5" s="538">
        <f>参照ﾃﾞｰﾀ!$T5</f>
        <v>44612</v>
      </c>
      <c r="E5" s="539"/>
      <c r="F5" s="538">
        <f>参照ﾃﾞｰﾀ!$T6</f>
        <v>44640</v>
      </c>
      <c r="G5" s="539"/>
      <c r="H5" s="538">
        <f>参照ﾃﾞｰﾀ!$T7</f>
        <v>44668</v>
      </c>
      <c r="I5" s="539"/>
      <c r="J5" s="538">
        <f>参照ﾃﾞｰﾀ!$T8</f>
        <v>44696</v>
      </c>
      <c r="K5" s="539"/>
      <c r="L5" s="538">
        <f>参照ﾃﾞｰﾀ!T9</f>
        <v>44731</v>
      </c>
      <c r="M5" s="539"/>
      <c r="O5" s="541" t="s">
        <v>164</v>
      </c>
      <c r="P5" s="542"/>
      <c r="Q5" s="78" t="s">
        <v>51</v>
      </c>
      <c r="R5" s="78" t="s">
        <v>165</v>
      </c>
      <c r="S5" s="78" t="s">
        <v>166</v>
      </c>
      <c r="T5" s="77"/>
    </row>
    <row r="6" spans="2:20" s="2" customFormat="1" ht="21" customHeight="1" x14ac:dyDescent="0.2">
      <c r="B6" s="42" t="s">
        <v>127</v>
      </c>
      <c r="C6" s="43" t="s">
        <v>87</v>
      </c>
      <c r="D6" s="42" t="s">
        <v>127</v>
      </c>
      <c r="E6" s="43" t="s">
        <v>87</v>
      </c>
      <c r="F6" s="42" t="s">
        <v>127</v>
      </c>
      <c r="G6" s="43" t="s">
        <v>87</v>
      </c>
      <c r="H6" s="42" t="s">
        <v>127</v>
      </c>
      <c r="I6" s="43" t="s">
        <v>87</v>
      </c>
      <c r="J6" s="42" t="s">
        <v>127</v>
      </c>
      <c r="K6" s="43" t="s">
        <v>87</v>
      </c>
      <c r="L6" s="42" t="s">
        <v>127</v>
      </c>
      <c r="M6" s="43" t="s">
        <v>87</v>
      </c>
      <c r="O6" s="79" t="s">
        <v>167</v>
      </c>
      <c r="P6" s="100">
        <f>参照ﾃﾞｰﾀ!AJ4</f>
        <v>44577</v>
      </c>
      <c r="Q6" s="100" t="str">
        <f>参照ﾃﾞｰﾀ!AK4</f>
        <v>E</v>
      </c>
      <c r="R6" s="100" t="str">
        <f>参照ﾃﾞｰﾀ!AL4</f>
        <v>ふるたか</v>
      </c>
      <c r="S6" s="80"/>
      <c r="T6" s="74"/>
    </row>
    <row r="7" spans="2:20" s="2" customFormat="1" ht="18" customHeight="1" x14ac:dyDescent="0.2">
      <c r="B7" s="44"/>
      <c r="C7" s="45"/>
      <c r="D7" s="44"/>
      <c r="E7" s="45"/>
      <c r="F7" s="44"/>
      <c r="G7" s="46"/>
      <c r="H7" s="47" t="s">
        <v>336</v>
      </c>
      <c r="I7" s="45" t="s">
        <v>338</v>
      </c>
      <c r="J7" s="47" t="s">
        <v>348</v>
      </c>
      <c r="K7" s="45" t="s">
        <v>275</v>
      </c>
      <c r="L7" s="44" t="s">
        <v>364</v>
      </c>
      <c r="M7" s="45" t="s">
        <v>276</v>
      </c>
      <c r="O7" s="79" t="s">
        <v>168</v>
      </c>
      <c r="P7" s="100">
        <f>参照ﾃﾞｰﾀ!AJ5</f>
        <v>44612</v>
      </c>
      <c r="Q7" s="100">
        <f>参照ﾃﾞｰﾀ!AK5</f>
        <v>0</v>
      </c>
      <c r="R7" s="350" t="str">
        <f>参照ﾃﾞｰﾀ!AL5</f>
        <v>アイデアル</v>
      </c>
      <c r="S7" s="80"/>
      <c r="T7" s="74"/>
    </row>
    <row r="8" spans="2:20" s="2" customFormat="1" ht="18" customHeight="1" x14ac:dyDescent="0.2">
      <c r="B8" s="48"/>
      <c r="C8" s="49"/>
      <c r="D8" s="48"/>
      <c r="E8" s="45"/>
      <c r="F8" s="48"/>
      <c r="G8" s="49"/>
      <c r="H8" s="50" t="s">
        <v>337</v>
      </c>
      <c r="I8" s="45" t="s">
        <v>338</v>
      </c>
      <c r="J8" s="50" t="s">
        <v>349</v>
      </c>
      <c r="K8" s="49" t="s">
        <v>275</v>
      </c>
      <c r="L8" s="48"/>
      <c r="M8" s="49"/>
      <c r="O8" s="79" t="s">
        <v>169</v>
      </c>
      <c r="P8" s="100">
        <f>参照ﾃﾞｰﾀ!AJ6</f>
        <v>44640</v>
      </c>
      <c r="Q8" s="100" t="str">
        <f>参照ﾃﾞｰﾀ!AK6</f>
        <v>H</v>
      </c>
      <c r="R8" s="350" t="str">
        <f>参照ﾃﾞｰﾀ!AL6</f>
        <v>ﾈﾌﾟﾁｭｰﾝⅫ</v>
      </c>
      <c r="S8" s="80"/>
      <c r="T8" s="74"/>
    </row>
    <row r="9" spans="2:20" s="2" customFormat="1" ht="18" customHeight="1" x14ac:dyDescent="0.2">
      <c r="B9" s="51"/>
      <c r="C9" s="49"/>
      <c r="D9" s="51"/>
      <c r="E9" s="45"/>
      <c r="F9" s="48"/>
      <c r="G9" s="49"/>
      <c r="H9" s="51"/>
      <c r="I9" s="49"/>
      <c r="J9" s="52" t="s">
        <v>350</v>
      </c>
      <c r="K9" s="49" t="s">
        <v>275</v>
      </c>
      <c r="L9" s="51"/>
      <c r="M9" s="49"/>
      <c r="O9" s="79" t="s">
        <v>170</v>
      </c>
      <c r="P9" s="100">
        <f>参照ﾃﾞｰﾀ!AJ7</f>
        <v>44668</v>
      </c>
      <c r="Q9" s="100" t="str">
        <f>参照ﾃﾞｰﾀ!AK7</f>
        <v>E</v>
      </c>
      <c r="R9" s="350" t="str">
        <f>参照ﾃﾞｰﾀ!AL7</f>
        <v>かまくら</v>
      </c>
      <c r="S9" s="80"/>
      <c r="T9" s="74"/>
    </row>
    <row r="10" spans="2:20" s="2" customFormat="1" ht="18" customHeight="1" x14ac:dyDescent="0.2">
      <c r="B10" s="51"/>
      <c r="C10" s="49"/>
      <c r="D10" s="51"/>
      <c r="E10" s="45"/>
      <c r="F10" s="48"/>
      <c r="G10" s="49"/>
      <c r="H10" s="52"/>
      <c r="I10" s="49"/>
      <c r="J10" s="52" t="s">
        <v>347</v>
      </c>
      <c r="K10" s="49" t="s">
        <v>276</v>
      </c>
      <c r="L10" s="51"/>
      <c r="M10" s="49"/>
      <c r="O10" s="79" t="s">
        <v>171</v>
      </c>
      <c r="P10" s="100">
        <f>参照ﾃﾞｰﾀ!AJ8</f>
        <v>44696</v>
      </c>
      <c r="Q10" s="100" t="str">
        <f>参照ﾃﾞｰﾀ!AK8</f>
        <v>初島</v>
      </c>
      <c r="R10" s="350" t="str">
        <f>参照ﾃﾞｰﾀ!AL8</f>
        <v>テティス</v>
      </c>
      <c r="S10" s="80"/>
      <c r="T10" s="74"/>
    </row>
    <row r="11" spans="2:20" s="2" customFormat="1" ht="18" customHeight="1" x14ac:dyDescent="0.2">
      <c r="B11" s="51"/>
      <c r="C11" s="49"/>
      <c r="D11" s="51"/>
      <c r="E11" s="45"/>
      <c r="F11" s="48"/>
      <c r="G11" s="49"/>
      <c r="H11" s="52"/>
      <c r="I11" s="49"/>
      <c r="J11" s="52"/>
      <c r="K11" s="49"/>
      <c r="L11" s="51"/>
      <c r="M11" s="45"/>
      <c r="O11" s="79" t="s">
        <v>172</v>
      </c>
      <c r="P11" s="100">
        <f>参照ﾃﾞｰﾀ!AJ9</f>
        <v>44731</v>
      </c>
      <c r="Q11" s="100" t="str">
        <f>参照ﾃﾞｰﾀ!AK9</f>
        <v>E</v>
      </c>
      <c r="R11" s="350" t="str">
        <f>参照ﾃﾞｰﾀ!AL9</f>
        <v>ケロニア</v>
      </c>
      <c r="S11" s="80"/>
      <c r="T11" s="74"/>
    </row>
    <row r="12" spans="2:20" s="2" customFormat="1" ht="18" customHeight="1" x14ac:dyDescent="0.2">
      <c r="B12" s="51"/>
      <c r="C12" s="49"/>
      <c r="D12" s="51"/>
      <c r="E12" s="45"/>
      <c r="F12" s="48"/>
      <c r="G12" s="45"/>
      <c r="H12" s="52"/>
      <c r="I12" s="49"/>
      <c r="J12" s="51"/>
      <c r="K12" s="49"/>
      <c r="L12" s="51"/>
      <c r="M12" s="49"/>
      <c r="O12" s="79" t="s">
        <v>173</v>
      </c>
      <c r="P12" s="100">
        <f>参照ﾃﾞｰﾀ!AJ10</f>
        <v>44759</v>
      </c>
      <c r="Q12" s="100" t="str">
        <f>参照ﾃﾞｰﾀ!AK10</f>
        <v>合同R</v>
      </c>
      <c r="R12" s="350" t="str">
        <f>参照ﾃﾞｰﾀ!AL10</f>
        <v>飛車角</v>
      </c>
      <c r="S12" s="80"/>
      <c r="T12" s="74"/>
    </row>
    <row r="13" spans="2:20" s="2" customFormat="1" ht="18" customHeight="1" x14ac:dyDescent="0.2">
      <c r="B13" s="51"/>
      <c r="C13" s="49"/>
      <c r="D13" s="51"/>
      <c r="E13" s="49"/>
      <c r="F13" s="51"/>
      <c r="G13" s="49"/>
      <c r="H13" s="52"/>
      <c r="I13" s="49"/>
      <c r="J13" s="52"/>
      <c r="K13" s="49"/>
      <c r="L13" s="51"/>
      <c r="M13" s="49"/>
      <c r="O13" s="79" t="s">
        <v>174</v>
      </c>
      <c r="P13" s="100">
        <f>参照ﾃﾞｰﾀ!AJ11</f>
        <v>44794</v>
      </c>
      <c r="Q13" s="100" t="str">
        <f>参照ﾃﾞｰﾀ!AK11</f>
        <v>J</v>
      </c>
      <c r="R13" s="350" t="str">
        <f>参照ﾃﾞｰﾀ!AL11</f>
        <v>未央</v>
      </c>
      <c r="S13" s="80"/>
      <c r="T13" s="74"/>
    </row>
    <row r="14" spans="2:20" s="2" customFormat="1" ht="18" customHeight="1" x14ac:dyDescent="0.2">
      <c r="B14" s="51"/>
      <c r="C14" s="49"/>
      <c r="D14" s="51"/>
      <c r="E14" s="49"/>
      <c r="F14" s="51"/>
      <c r="G14" s="49"/>
      <c r="H14" s="52"/>
      <c r="I14" s="49"/>
      <c r="J14" s="52"/>
      <c r="K14" s="49"/>
      <c r="L14" s="51"/>
      <c r="M14" s="49"/>
      <c r="O14" s="79" t="s">
        <v>175</v>
      </c>
      <c r="P14" s="100">
        <f>参照ﾃﾞｰﾀ!AJ12</f>
        <v>44808</v>
      </c>
      <c r="Q14" s="100" t="str">
        <f>参照ﾃﾞｰﾀ!AK12</f>
        <v>KFRランデブー</v>
      </c>
      <c r="R14" s="350">
        <f>参照ﾃﾞｰﾀ!AL12</f>
        <v>0</v>
      </c>
      <c r="S14" s="80"/>
      <c r="T14" s="74"/>
    </row>
    <row r="15" spans="2:20" s="2" customFormat="1" ht="18" customHeight="1" x14ac:dyDescent="0.2">
      <c r="B15" s="51"/>
      <c r="C15" s="49"/>
      <c r="D15" s="51"/>
      <c r="E15" s="49"/>
      <c r="F15" s="51"/>
      <c r="G15" s="49"/>
      <c r="H15" s="53"/>
      <c r="I15" s="49"/>
      <c r="J15" s="53"/>
      <c r="K15" s="49"/>
      <c r="L15" s="51"/>
      <c r="M15" s="49"/>
      <c r="O15" s="79" t="s">
        <v>175</v>
      </c>
      <c r="P15" s="100">
        <f>参照ﾃﾞｰﾀ!AJ13</f>
        <v>44822</v>
      </c>
      <c r="Q15" s="100" t="str">
        <f>参照ﾃﾞｰﾀ!AK13</f>
        <v>F</v>
      </c>
      <c r="R15" s="350" t="str">
        <f>参照ﾃﾞｰﾀ!AL13</f>
        <v>フェニックス</v>
      </c>
      <c r="S15" s="350">
        <f>参照ﾃﾞｰﾀ!AM13</f>
        <v>0</v>
      </c>
      <c r="T15" s="74"/>
    </row>
    <row r="16" spans="2:20" s="2" customFormat="1" ht="18" customHeight="1" x14ac:dyDescent="0.2">
      <c r="B16" s="54"/>
      <c r="C16" s="55"/>
      <c r="D16" s="54"/>
      <c r="E16" s="55"/>
      <c r="F16" s="51"/>
      <c r="G16" s="49"/>
      <c r="H16" s="56"/>
      <c r="I16" s="55"/>
      <c r="J16" s="56"/>
      <c r="K16" s="55"/>
      <c r="L16" s="54"/>
      <c r="M16" s="55"/>
      <c r="O16" s="79" t="s">
        <v>176</v>
      </c>
      <c r="P16" s="100">
        <f>参照ﾃﾞｰﾀ!AJ14</f>
        <v>44850</v>
      </c>
      <c r="Q16" s="100" t="str">
        <f>参照ﾃﾞｰﾀ!AK14</f>
        <v>E</v>
      </c>
      <c r="R16" s="350" t="str">
        <f>参照ﾃﾞｰﾀ!AL14</f>
        <v>サーモン４</v>
      </c>
      <c r="S16" s="80"/>
      <c r="T16" s="74"/>
    </row>
    <row r="17" spans="2:20" s="2" customFormat="1" ht="18" customHeight="1" x14ac:dyDescent="0.2">
      <c r="B17" s="57"/>
      <c r="C17" s="58"/>
      <c r="D17" s="57"/>
      <c r="E17" s="58"/>
      <c r="F17" s="57"/>
      <c r="G17" s="58"/>
      <c r="H17" s="59"/>
      <c r="I17" s="58"/>
      <c r="J17" s="59"/>
      <c r="K17" s="58"/>
      <c r="L17" s="57"/>
      <c r="M17" s="58"/>
      <c r="O17" s="79" t="s">
        <v>177</v>
      </c>
      <c r="P17" s="100">
        <f>参照ﾃﾞｰﾀ!AJ15</f>
        <v>44885</v>
      </c>
      <c r="Q17" s="100" t="str">
        <f>参照ﾃﾞｰﾀ!AK15</f>
        <v>H</v>
      </c>
      <c r="R17" s="350" t="str">
        <f>参照ﾃﾞｰﾀ!AL15</f>
        <v>はやとり</v>
      </c>
      <c r="S17" s="80"/>
      <c r="T17" s="74"/>
    </row>
    <row r="18" spans="2:20" s="2" customFormat="1" ht="15" x14ac:dyDescent="0.2">
      <c r="B18" s="60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O18" s="79" t="s">
        <v>178</v>
      </c>
      <c r="P18" s="100">
        <f>参照ﾃﾞｰﾀ!AJ16</f>
        <v>44913</v>
      </c>
      <c r="Q18" s="100" t="str">
        <f>参照ﾃﾞｰﾀ!AK16</f>
        <v>E</v>
      </c>
      <c r="R18" s="350" t="str">
        <f>参照ﾃﾞｰﾀ!AL16</f>
        <v>衣笠</v>
      </c>
      <c r="S18" s="80"/>
      <c r="T18" s="74"/>
    </row>
    <row r="19" spans="2:20" s="2" customFormat="1" ht="21" customHeight="1" x14ac:dyDescent="0.2">
      <c r="B19" s="66" t="str">
        <f>参照ﾃﾞｰﾀ!AI10</f>
        <v>＃570</v>
      </c>
      <c r="C19" s="40" t="s">
        <v>250</v>
      </c>
      <c r="D19" s="66" t="str">
        <f>参照ﾃﾞｰﾀ!AI11</f>
        <v>＃571</v>
      </c>
      <c r="E19" s="40" t="s">
        <v>252</v>
      </c>
      <c r="F19" s="66" t="str">
        <f>参照ﾃﾞｰﾀ!AI13</f>
        <v>＃573</v>
      </c>
      <c r="G19" s="84" t="s">
        <v>271</v>
      </c>
      <c r="H19" s="66" t="str">
        <f>参照ﾃﾞｰﾀ!AI14</f>
        <v>＃574</v>
      </c>
      <c r="I19" s="40" t="s">
        <v>73</v>
      </c>
      <c r="J19" s="66" t="str">
        <f>参照ﾃﾞｰﾀ!AI15</f>
        <v>＃575</v>
      </c>
      <c r="K19" s="40" t="s">
        <v>224</v>
      </c>
      <c r="L19" s="66" t="str">
        <f>参照ﾃﾞｰﾀ!AI16</f>
        <v>＃576</v>
      </c>
      <c r="M19" s="41" t="s">
        <v>73</v>
      </c>
      <c r="O19" s="83" t="s">
        <v>257</v>
      </c>
      <c r="P19" s="81"/>
      <c r="Q19" s="74"/>
      <c r="R19" s="82"/>
      <c r="S19" s="74"/>
      <c r="T19" s="74"/>
    </row>
    <row r="20" spans="2:20" s="2" customFormat="1" ht="46.5" customHeight="1" x14ac:dyDescent="0.2">
      <c r="B20" s="538">
        <f>参照ﾃﾞｰﾀ!$T10</f>
        <v>44759</v>
      </c>
      <c r="C20" s="539"/>
      <c r="D20" s="538">
        <f>参照ﾃﾞｰﾀ!$T11</f>
        <v>44794</v>
      </c>
      <c r="E20" s="539"/>
      <c r="F20" s="538">
        <f>参照ﾃﾞｰﾀ!$T13</f>
        <v>44822</v>
      </c>
      <c r="G20" s="539"/>
      <c r="H20" s="538">
        <f>参照ﾃﾞｰﾀ!$T14</f>
        <v>44850</v>
      </c>
      <c r="I20" s="539"/>
      <c r="J20" s="538">
        <f>参照ﾃﾞｰﾀ!$T15</f>
        <v>44885</v>
      </c>
      <c r="K20" s="539"/>
      <c r="L20" s="538">
        <f>参照ﾃﾞｰﾀ!$T16</f>
        <v>44913</v>
      </c>
      <c r="M20" s="539"/>
      <c r="O20" s="368" t="s">
        <v>167</v>
      </c>
      <c r="P20" s="369">
        <f>参照ﾃﾞｰﾀ!AJ17</f>
        <v>44941</v>
      </c>
      <c r="Q20" s="369" t="str">
        <f>参照ﾃﾞｰﾀ!AK17</f>
        <v>未定</v>
      </c>
      <c r="R20" s="370" t="str">
        <f>参照ﾃﾞｰﾀ!AL17</f>
        <v>アルファ</v>
      </c>
      <c r="S20" s="80"/>
      <c r="T20" s="74"/>
    </row>
    <row r="21" spans="2:20" s="2" customFormat="1" ht="21" customHeight="1" x14ac:dyDescent="0.2">
      <c r="B21" s="42" t="s">
        <v>127</v>
      </c>
      <c r="C21" s="43" t="s">
        <v>87</v>
      </c>
      <c r="D21" s="42" t="s">
        <v>127</v>
      </c>
      <c r="E21" s="43" t="s">
        <v>87</v>
      </c>
      <c r="F21" s="42" t="s">
        <v>127</v>
      </c>
      <c r="G21" s="43" t="s">
        <v>87</v>
      </c>
      <c r="H21" s="42" t="s">
        <v>127</v>
      </c>
      <c r="I21" s="43" t="s">
        <v>87</v>
      </c>
      <c r="J21" s="42" t="s">
        <v>127</v>
      </c>
      <c r="K21" s="43" t="s">
        <v>87</v>
      </c>
      <c r="L21" s="42" t="s">
        <v>127</v>
      </c>
      <c r="M21" s="43" t="s">
        <v>87</v>
      </c>
      <c r="O21" s="81"/>
      <c r="P21" s="83"/>
      <c r="Q21" s="74"/>
      <c r="R21" s="74"/>
      <c r="S21" s="74"/>
      <c r="T21" s="74"/>
    </row>
    <row r="22" spans="2:20" s="2" customFormat="1" ht="18" customHeight="1" x14ac:dyDescent="0.2">
      <c r="B22" s="44"/>
      <c r="C22" s="45"/>
      <c r="D22" s="44"/>
      <c r="E22" s="45"/>
      <c r="F22" s="51"/>
      <c r="G22" s="49"/>
      <c r="H22" s="51"/>
      <c r="I22" s="49"/>
      <c r="J22" s="90"/>
      <c r="K22" s="49"/>
      <c r="L22" s="44"/>
      <c r="M22" s="45"/>
      <c r="O22" s="81"/>
      <c r="P22" s="77"/>
      <c r="Q22" s="74"/>
      <c r="R22" s="74"/>
      <c r="S22" s="74"/>
      <c r="T22" s="74"/>
    </row>
    <row r="23" spans="2:20" s="2" customFormat="1" ht="18" customHeight="1" x14ac:dyDescent="0.2">
      <c r="B23" s="48"/>
      <c r="C23" s="45"/>
      <c r="D23" s="48"/>
      <c r="E23" s="49"/>
      <c r="F23" s="48"/>
      <c r="G23" s="49"/>
      <c r="H23" s="48"/>
      <c r="I23" s="49"/>
      <c r="J23" s="90"/>
      <c r="K23" s="49"/>
      <c r="L23" s="48"/>
      <c r="M23" s="45"/>
      <c r="O23" s="81"/>
      <c r="P23" s="77"/>
      <c r="Q23" s="74"/>
      <c r="R23" s="74"/>
      <c r="S23" s="74"/>
      <c r="T23" s="74"/>
    </row>
    <row r="24" spans="2:20" s="2" customFormat="1" ht="18" customHeight="1" x14ac:dyDescent="0.2">
      <c r="B24" s="51"/>
      <c r="C24" s="49"/>
      <c r="D24" s="51"/>
      <c r="E24" s="49"/>
      <c r="F24" s="51"/>
      <c r="G24" s="49"/>
      <c r="H24" s="51"/>
      <c r="I24" s="49"/>
      <c r="J24" s="90"/>
      <c r="K24" s="49"/>
      <c r="L24" s="51"/>
      <c r="M24" s="45"/>
      <c r="O24" s="81"/>
      <c r="P24" s="77"/>
      <c r="Q24" s="74"/>
      <c r="R24" s="74"/>
      <c r="S24" s="74"/>
      <c r="T24" s="74"/>
    </row>
    <row r="25" spans="2:20" s="2" customFormat="1" ht="18" customHeight="1" x14ac:dyDescent="0.2">
      <c r="B25" s="51"/>
      <c r="C25" s="49"/>
      <c r="D25" s="51"/>
      <c r="E25" s="45"/>
      <c r="F25" s="51"/>
      <c r="G25" s="49"/>
      <c r="H25" s="51"/>
      <c r="I25" s="49"/>
      <c r="J25" s="90"/>
      <c r="K25" s="49"/>
      <c r="L25" s="51"/>
      <c r="M25" s="45"/>
      <c r="O25" s="81"/>
      <c r="P25" s="77"/>
      <c r="Q25" s="74"/>
      <c r="R25" s="74"/>
      <c r="S25" s="74"/>
      <c r="T25" s="74"/>
    </row>
    <row r="26" spans="2:20" s="2" customFormat="1" ht="18" customHeight="1" x14ac:dyDescent="0.2">
      <c r="B26" s="51"/>
      <c r="C26" s="49"/>
      <c r="D26" s="51"/>
      <c r="E26" s="49"/>
      <c r="F26" s="51"/>
      <c r="G26" s="49"/>
      <c r="H26" s="51"/>
      <c r="I26" s="49"/>
      <c r="J26" s="90"/>
      <c r="K26" s="49"/>
      <c r="L26" s="51"/>
      <c r="M26" s="45"/>
      <c r="O26" s="81"/>
      <c r="P26" s="77"/>
      <c r="Q26" s="74"/>
      <c r="R26" s="74"/>
      <c r="S26" s="74"/>
      <c r="T26" s="74"/>
    </row>
    <row r="27" spans="2:20" s="2" customFormat="1" ht="18" customHeight="1" x14ac:dyDescent="0.2">
      <c r="B27" s="51"/>
      <c r="C27" s="49"/>
      <c r="D27" s="51"/>
      <c r="E27" s="49"/>
      <c r="F27" s="51"/>
      <c r="G27" s="49"/>
      <c r="H27" s="51"/>
      <c r="I27" s="49"/>
      <c r="J27" s="91"/>
      <c r="K27" s="49"/>
      <c r="L27" s="51"/>
      <c r="M27" s="45"/>
      <c r="O27" s="81"/>
      <c r="P27" s="77"/>
      <c r="Q27" s="74"/>
      <c r="R27" s="74"/>
      <c r="S27" s="74"/>
      <c r="T27" s="74"/>
    </row>
    <row r="28" spans="2:20" s="2" customFormat="1" ht="18" customHeight="1" x14ac:dyDescent="0.2">
      <c r="B28" s="51"/>
      <c r="C28" s="49"/>
      <c r="D28" s="51"/>
      <c r="E28" s="49"/>
      <c r="F28" s="51"/>
      <c r="G28" s="49"/>
      <c r="H28" s="51"/>
      <c r="I28" s="49"/>
      <c r="J28" s="91"/>
      <c r="K28" s="49"/>
      <c r="L28" s="51"/>
      <c r="M28" s="49"/>
      <c r="O28" s="81"/>
      <c r="P28" s="77"/>
      <c r="Q28" s="74"/>
      <c r="R28" s="74"/>
      <c r="S28" s="74"/>
      <c r="T28" s="74"/>
    </row>
    <row r="29" spans="2:20" s="2" customFormat="1" ht="18" customHeight="1" x14ac:dyDescent="0.2">
      <c r="B29" s="51"/>
      <c r="C29" s="49"/>
      <c r="D29" s="51"/>
      <c r="E29" s="49"/>
      <c r="F29" s="51"/>
      <c r="G29" s="49"/>
      <c r="H29" s="51"/>
      <c r="I29" s="49"/>
      <c r="J29" s="91"/>
      <c r="K29" s="49"/>
      <c r="L29" s="51"/>
      <c r="M29" s="49"/>
      <c r="O29" s="81"/>
      <c r="P29" s="77"/>
      <c r="Q29" s="74"/>
      <c r="R29" s="74"/>
      <c r="S29" s="74"/>
      <c r="T29" s="74"/>
    </row>
    <row r="30" spans="2:20" s="2" customFormat="1" ht="18" customHeight="1" x14ac:dyDescent="0.2">
      <c r="B30" s="51"/>
      <c r="C30" s="49"/>
      <c r="D30" s="51"/>
      <c r="E30" s="49"/>
      <c r="F30" s="51"/>
      <c r="G30" s="49"/>
      <c r="H30" s="51"/>
      <c r="I30" s="49"/>
      <c r="J30" s="91"/>
      <c r="K30" s="49"/>
      <c r="L30" s="51"/>
      <c r="M30" s="49"/>
      <c r="O30" s="81"/>
      <c r="P30" s="77"/>
      <c r="Q30" s="74"/>
      <c r="R30" s="74"/>
      <c r="S30" s="74"/>
      <c r="T30" s="74"/>
    </row>
    <row r="31" spans="2:20" s="2" customFormat="1" ht="18" customHeight="1" x14ac:dyDescent="0.2">
      <c r="B31" s="57"/>
      <c r="C31" s="58"/>
      <c r="D31" s="57"/>
      <c r="E31" s="58"/>
      <c r="F31" s="57"/>
      <c r="G31" s="58"/>
      <c r="H31" s="57"/>
      <c r="I31" s="58"/>
      <c r="J31" s="92"/>
      <c r="K31" s="58"/>
      <c r="L31" s="57"/>
      <c r="M31" s="58"/>
      <c r="O31" s="81"/>
      <c r="P31" s="81"/>
      <c r="Q31" s="74"/>
      <c r="R31" s="74"/>
      <c r="S31" s="74"/>
      <c r="T31" s="74"/>
    </row>
    <row r="32" spans="2:20" s="2" customFormat="1" ht="15" x14ac:dyDescent="0.2">
      <c r="B32" s="6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O32" s="77"/>
      <c r="P32" s="77"/>
      <c r="Q32" s="74"/>
      <c r="R32" s="74"/>
      <c r="S32" s="74"/>
      <c r="T32" s="74"/>
    </row>
    <row r="33" spans="2:20" s="2" customFormat="1" ht="18" customHeight="1" x14ac:dyDescent="0.2">
      <c r="B33" s="61"/>
      <c r="C33" s="62"/>
      <c r="D33" s="38"/>
      <c r="E33" s="38"/>
      <c r="F33" s="38"/>
      <c r="G33" s="38"/>
      <c r="H33" s="38"/>
      <c r="I33" s="38"/>
      <c r="J33" s="38"/>
      <c r="K33" s="38"/>
      <c r="L33" s="537" t="s">
        <v>128</v>
      </c>
      <c r="M33" s="537"/>
      <c r="O33" s="77"/>
      <c r="P33" s="77"/>
      <c r="Q33" s="74"/>
      <c r="R33" s="74"/>
      <c r="S33" s="74"/>
      <c r="T33" s="74"/>
    </row>
    <row r="34" spans="2:20" s="2" customFormat="1" ht="15" x14ac:dyDescent="0.2">
      <c r="B34" s="1"/>
      <c r="O34" s="77"/>
      <c r="P34" s="77"/>
      <c r="Q34" s="74"/>
      <c r="R34" s="74"/>
      <c r="S34" s="74"/>
      <c r="T34" s="74"/>
    </row>
  </sheetData>
  <mergeCells count="19">
    <mergeCell ref="H5:I5"/>
    <mergeCell ref="J5:K5"/>
    <mergeCell ref="L5:M5"/>
    <mergeCell ref="O1:S1"/>
    <mergeCell ref="O5:P5"/>
    <mergeCell ref="B1:L1"/>
    <mergeCell ref="B2:M2"/>
    <mergeCell ref="B3:K3"/>
    <mergeCell ref="L3:M3"/>
    <mergeCell ref="B5:C5"/>
    <mergeCell ref="D5:E5"/>
    <mergeCell ref="F5:G5"/>
    <mergeCell ref="L33:M33"/>
    <mergeCell ref="B20:C20"/>
    <mergeCell ref="D20:E20"/>
    <mergeCell ref="F20:G20"/>
    <mergeCell ref="H20:I20"/>
    <mergeCell ref="J20:K20"/>
    <mergeCell ref="L20:M20"/>
  </mergeCells>
  <phoneticPr fontId="4"/>
  <dataValidations count="1">
    <dataValidation type="list" allowBlank="1" showInputMessage="1" showErrorMessage="1" sqref="C4 E4 G4 I4 K4 M4 C19 E19 G19 I19 K19 M19" xr:uid="{00000000-0002-0000-0700-000000000000}">
      <formula1>コース</formula1>
    </dataValidation>
  </dataValidations>
  <pageMargins left="0.31496062992125984" right="0.31496062992125984" top="0.74803149606299213" bottom="0.74803149606299213" header="0.31496062992125984" footer="0.31496062992125984"/>
  <pageSetup paperSize="9" scale="99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Q58"/>
  <sheetViews>
    <sheetView zoomScaleNormal="100" workbookViewId="0"/>
  </sheetViews>
  <sheetFormatPr defaultRowHeight="14" x14ac:dyDescent="0.2"/>
  <cols>
    <col min="1" max="1" width="2.7265625" customWidth="1"/>
    <col min="2" max="2" width="3.7265625" style="3" customWidth="1"/>
    <col min="3" max="3" width="6.08984375" style="3" customWidth="1"/>
    <col min="4" max="4" width="16.26953125" style="3" customWidth="1"/>
    <col min="5" max="6" width="7.36328125" style="3" bestFit="1" customWidth="1"/>
    <col min="7" max="7" width="6.7265625" style="3" bestFit="1" customWidth="1"/>
    <col min="8" max="8" width="7.453125" style="5" customWidth="1"/>
    <col min="9" max="10" width="8.81640625" style="5" customWidth="1"/>
    <col min="11" max="11" width="5.36328125" customWidth="1"/>
    <col min="14" max="14" width="7.453125" customWidth="1"/>
    <col min="15" max="15" width="3" customWidth="1"/>
    <col min="16" max="16" width="9" customWidth="1"/>
    <col min="17" max="17" width="3.08984375" customWidth="1"/>
    <col min="18" max="18" width="5.81640625" customWidth="1"/>
    <col min="19" max="19" width="3.26953125" customWidth="1"/>
    <col min="20" max="21" width="10.453125" customWidth="1"/>
    <col min="22" max="22" width="3.08984375" customWidth="1"/>
    <col min="23" max="23" width="11.08984375" customWidth="1"/>
    <col min="24" max="24" width="3" customWidth="1"/>
    <col min="25" max="25" width="17.453125" customWidth="1"/>
    <col min="26" max="26" width="2.453125" customWidth="1"/>
    <col min="28" max="28" width="2.6328125" customWidth="1"/>
    <col min="29" max="29" width="6.81640625" customWidth="1"/>
    <col min="30" max="30" width="2.6328125" customWidth="1"/>
    <col min="32" max="32" width="2.81640625" customWidth="1"/>
    <col min="36" max="36" width="11.6328125" customWidth="1"/>
  </cols>
  <sheetData>
    <row r="1" spans="2:43" ht="19.5" thickBot="1" x14ac:dyDescent="0.35">
      <c r="B1" s="371" t="s">
        <v>363</v>
      </c>
      <c r="C1" s="371"/>
      <c r="D1" s="371"/>
      <c r="E1" s="371"/>
      <c r="F1" s="371"/>
      <c r="G1" s="371"/>
      <c r="H1" s="371"/>
      <c r="I1" s="371"/>
      <c r="J1" s="372" t="s">
        <v>353</v>
      </c>
      <c r="L1" s="373" t="s">
        <v>72</v>
      </c>
      <c r="M1" s="374"/>
      <c r="N1" s="374"/>
      <c r="O1" s="374"/>
      <c r="P1" s="375" t="s">
        <v>57</v>
      </c>
      <c r="Q1" s="375"/>
      <c r="R1" s="375" t="s">
        <v>59</v>
      </c>
      <c r="S1" s="375"/>
      <c r="T1" s="375" t="s">
        <v>81</v>
      </c>
      <c r="U1" s="375"/>
      <c r="V1" s="375"/>
      <c r="W1" s="375" t="s">
        <v>55</v>
      </c>
      <c r="X1" s="375"/>
      <c r="Y1" s="376" t="s">
        <v>62</v>
      </c>
      <c r="Z1" s="375"/>
      <c r="AA1" s="375" t="s">
        <v>56</v>
      </c>
      <c r="AB1" s="375"/>
      <c r="AC1" s="376" t="s">
        <v>64</v>
      </c>
      <c r="AD1" s="375"/>
      <c r="AE1" s="375" t="s">
        <v>71</v>
      </c>
      <c r="AG1" s="375" t="s">
        <v>76</v>
      </c>
    </row>
    <row r="2" spans="2:43" ht="50.5" thickBot="1" x14ac:dyDescent="0.25">
      <c r="E2" s="399" t="s">
        <v>286</v>
      </c>
      <c r="F2" s="400" t="s">
        <v>287</v>
      </c>
      <c r="G2" s="401" t="s">
        <v>288</v>
      </c>
      <c r="H2" s="402" t="s">
        <v>289</v>
      </c>
      <c r="I2" s="403" t="s">
        <v>290</v>
      </c>
      <c r="J2" s="404" t="s">
        <v>291</v>
      </c>
      <c r="L2" t="s">
        <v>332</v>
      </c>
      <c r="P2" s="35"/>
      <c r="T2" s="29" t="s">
        <v>311</v>
      </c>
      <c r="U2" s="29"/>
      <c r="AI2" t="str">
        <f>T2</f>
        <v>2022年</v>
      </c>
    </row>
    <row r="3" spans="2:43" ht="16.5" x14ac:dyDescent="0.25">
      <c r="B3" s="548" t="s">
        <v>23</v>
      </c>
      <c r="C3" s="549"/>
      <c r="D3" s="4" t="s">
        <v>213</v>
      </c>
      <c r="E3" s="405" t="s">
        <v>15</v>
      </c>
      <c r="F3" s="406" t="s">
        <v>15</v>
      </c>
      <c r="G3" s="407" t="s">
        <v>15</v>
      </c>
      <c r="H3" s="408" t="s">
        <v>222</v>
      </c>
      <c r="I3" s="409" t="s">
        <v>222</v>
      </c>
      <c r="J3" s="410" t="s">
        <v>222</v>
      </c>
      <c r="L3" s="6" t="s">
        <v>51</v>
      </c>
      <c r="M3" s="33" t="s">
        <v>82</v>
      </c>
      <c r="N3" s="27" t="s">
        <v>76</v>
      </c>
      <c r="O3" s="14"/>
      <c r="P3" s="21" t="s">
        <v>58</v>
      </c>
      <c r="Q3" s="14"/>
      <c r="R3" s="13" t="s">
        <v>52</v>
      </c>
      <c r="T3" s="13" t="s">
        <v>81</v>
      </c>
      <c r="U3" s="27" t="s">
        <v>76</v>
      </c>
      <c r="W3" s="18" t="s">
        <v>60</v>
      </c>
      <c r="Y3" s="13" t="s">
        <v>62</v>
      </c>
      <c r="AA3" s="9" t="s">
        <v>54</v>
      </c>
      <c r="AC3" s="13" t="s">
        <v>65</v>
      </c>
      <c r="AE3" s="22" t="s">
        <v>71</v>
      </c>
      <c r="AG3" s="26" t="s">
        <v>13</v>
      </c>
      <c r="AI3" s="67" t="s">
        <v>136</v>
      </c>
      <c r="AJ3" s="68" t="s">
        <v>137</v>
      </c>
      <c r="AK3" s="68" t="s">
        <v>84</v>
      </c>
      <c r="AL3" s="68" t="s">
        <v>129</v>
      </c>
      <c r="AM3" s="68" t="s">
        <v>130</v>
      </c>
      <c r="AN3" s="68" t="s">
        <v>138</v>
      </c>
      <c r="AO3" s="96" t="s">
        <v>139</v>
      </c>
      <c r="AP3" s="68" t="s">
        <v>238</v>
      </c>
      <c r="AQ3" s="411" t="s">
        <v>239</v>
      </c>
    </row>
    <row r="4" spans="2:43" ht="16" thickBot="1" x14ac:dyDescent="0.3">
      <c r="B4" s="427">
        <v>1</v>
      </c>
      <c r="C4" s="429">
        <v>6471</v>
      </c>
      <c r="D4" s="428" t="s">
        <v>354</v>
      </c>
      <c r="E4" s="430">
        <v>11.71</v>
      </c>
      <c r="F4" s="431">
        <v>11.18</v>
      </c>
      <c r="G4" s="432">
        <v>12.900047528055477</v>
      </c>
      <c r="H4" s="433">
        <v>829.2</v>
      </c>
      <c r="I4" s="434">
        <v>537.79999999999995</v>
      </c>
      <c r="J4" s="435">
        <v>447.7</v>
      </c>
      <c r="L4" s="7" t="s">
        <v>47</v>
      </c>
      <c r="M4" s="25">
        <v>14.2</v>
      </c>
      <c r="N4" s="8" t="s">
        <v>77</v>
      </c>
      <c r="P4" s="32" t="s">
        <v>311</v>
      </c>
      <c r="R4" s="12" t="s">
        <v>167</v>
      </c>
      <c r="T4" s="30">
        <v>44577</v>
      </c>
      <c r="U4" s="8" t="s">
        <v>77</v>
      </c>
      <c r="W4" s="19" t="s">
        <v>312</v>
      </c>
      <c r="Y4" s="10" t="s">
        <v>63</v>
      </c>
      <c r="AA4" s="34" t="s">
        <v>83</v>
      </c>
      <c r="AC4" s="12" t="s">
        <v>66</v>
      </c>
      <c r="AE4" s="23">
        <v>0.33333333333333331</v>
      </c>
      <c r="AG4" s="24" t="s">
        <v>77</v>
      </c>
      <c r="AI4" s="69" t="str">
        <f>W4</f>
        <v>＃564</v>
      </c>
      <c r="AJ4" s="64">
        <f>T4</f>
        <v>44577</v>
      </c>
      <c r="AK4" s="25" t="s">
        <v>196</v>
      </c>
      <c r="AL4" s="85" t="s">
        <v>283</v>
      </c>
      <c r="AM4" s="86"/>
      <c r="AN4" s="94"/>
      <c r="AO4" s="97">
        <v>0.4375</v>
      </c>
      <c r="AP4" s="99">
        <v>0.625</v>
      </c>
      <c r="AQ4" s="8" t="str">
        <f>U4</f>
        <v>MAX=20</v>
      </c>
    </row>
    <row r="5" spans="2:43" ht="16" thickBot="1" x14ac:dyDescent="0.25">
      <c r="B5" s="423">
        <v>2</v>
      </c>
      <c r="C5" s="378">
        <v>6793</v>
      </c>
      <c r="D5" s="377" t="s">
        <v>214</v>
      </c>
      <c r="E5" s="379">
        <v>10.543012277713721</v>
      </c>
      <c r="F5" s="380">
        <v>11.035633908035523</v>
      </c>
      <c r="G5" s="381">
        <v>10.801839619278278</v>
      </c>
      <c r="H5" s="382">
        <v>860.5081092719181</v>
      </c>
      <c r="I5" s="383">
        <v>540.2837167293402</v>
      </c>
      <c r="J5" s="384">
        <v>481.00380072703109</v>
      </c>
      <c r="L5" s="7" t="s">
        <v>50</v>
      </c>
      <c r="M5" s="25">
        <v>21.5</v>
      </c>
      <c r="N5" s="8" t="s">
        <v>78</v>
      </c>
      <c r="R5" s="12" t="s">
        <v>184</v>
      </c>
      <c r="T5" s="30">
        <v>44612</v>
      </c>
      <c r="U5" s="8" t="s">
        <v>240</v>
      </c>
      <c r="W5" s="19" t="s">
        <v>313</v>
      </c>
      <c r="Y5" s="10" t="s">
        <v>248</v>
      </c>
      <c r="AA5" s="11"/>
      <c r="AC5" s="12" t="s">
        <v>67</v>
      </c>
      <c r="AE5" s="23">
        <v>0.35416666666666669</v>
      </c>
      <c r="AG5" s="24" t="s">
        <v>78</v>
      </c>
      <c r="AI5" s="69" t="str">
        <f t="shared" ref="AI5:AI16" si="0">W5</f>
        <v>＃565</v>
      </c>
      <c r="AJ5" s="64">
        <f t="shared" ref="AJ5:AJ16" si="1">T5</f>
        <v>44612</v>
      </c>
      <c r="AK5" s="25"/>
      <c r="AL5" s="85" t="s">
        <v>273</v>
      </c>
      <c r="AM5" s="86"/>
      <c r="AN5" s="94"/>
      <c r="AO5" s="97"/>
      <c r="AP5" s="99"/>
      <c r="AQ5" s="8" t="str">
        <f t="shared" ref="AQ5:AQ16" si="2">U5</f>
        <v>MAX=20</v>
      </c>
    </row>
    <row r="6" spans="2:43" ht="17" thickBot="1" x14ac:dyDescent="0.25">
      <c r="B6" s="423">
        <v>3</v>
      </c>
      <c r="C6" s="436">
        <v>188</v>
      </c>
      <c r="D6" s="377" t="s">
        <v>333</v>
      </c>
      <c r="E6" s="437">
        <v>10.461287342562219</v>
      </c>
      <c r="F6" s="438">
        <v>10.91590750783374</v>
      </c>
      <c r="G6" s="439">
        <v>10.719394107629732</v>
      </c>
      <c r="H6" s="382">
        <v>862.88186004809177</v>
      </c>
      <c r="I6" s="383">
        <v>542.35633769244839</v>
      </c>
      <c r="J6" s="384">
        <v>482.49869161657381</v>
      </c>
      <c r="L6" s="7" t="s">
        <v>48</v>
      </c>
      <c r="M6" s="25">
        <v>11.3</v>
      </c>
      <c r="N6" s="8" t="s">
        <v>77</v>
      </c>
      <c r="R6" s="12" t="s">
        <v>185</v>
      </c>
      <c r="T6" s="30">
        <v>44640</v>
      </c>
      <c r="U6" s="8" t="s">
        <v>293</v>
      </c>
      <c r="W6" s="19" t="s">
        <v>296</v>
      </c>
      <c r="Y6" s="11"/>
      <c r="AC6" s="12" t="s">
        <v>68</v>
      </c>
      <c r="AE6" s="23">
        <v>0.375</v>
      </c>
      <c r="AG6" s="24" t="s">
        <v>80</v>
      </c>
      <c r="AI6" s="69" t="str">
        <f t="shared" si="0"/>
        <v>＃566</v>
      </c>
      <c r="AJ6" s="64">
        <f t="shared" si="1"/>
        <v>44640</v>
      </c>
      <c r="AK6" s="25" t="s">
        <v>234</v>
      </c>
      <c r="AL6" s="25" t="s">
        <v>307</v>
      </c>
      <c r="AM6" s="86"/>
      <c r="AN6" s="94"/>
      <c r="AO6" s="97">
        <v>0.41666666666666669</v>
      </c>
      <c r="AP6" s="99">
        <v>0.625</v>
      </c>
      <c r="AQ6" s="8" t="str">
        <f t="shared" si="2"/>
        <v>MAX=20</v>
      </c>
    </row>
    <row r="7" spans="2:43" ht="16" thickBot="1" x14ac:dyDescent="0.25">
      <c r="B7" s="423">
        <v>4</v>
      </c>
      <c r="C7" s="436">
        <v>4010</v>
      </c>
      <c r="D7" s="377" t="s">
        <v>144</v>
      </c>
      <c r="E7" s="379">
        <v>10.274591838639695</v>
      </c>
      <c r="F7" s="380">
        <v>10.35190670199832</v>
      </c>
      <c r="G7" s="381">
        <v>10.223184522456666</v>
      </c>
      <c r="H7" s="382">
        <v>868.40000000000009</v>
      </c>
      <c r="I7" s="383">
        <v>552.54999999999995</v>
      </c>
      <c r="J7" s="384">
        <v>491.85000000000019</v>
      </c>
      <c r="L7" s="7" t="s">
        <v>49</v>
      </c>
      <c r="M7" s="25">
        <v>23.4</v>
      </c>
      <c r="N7" s="8" t="s">
        <v>78</v>
      </c>
      <c r="R7" s="12" t="s">
        <v>186</v>
      </c>
      <c r="T7" s="30">
        <v>44668</v>
      </c>
      <c r="U7" s="8" t="s">
        <v>77</v>
      </c>
      <c r="W7" s="19" t="s">
        <v>297</v>
      </c>
      <c r="AC7" s="20"/>
      <c r="AE7" s="23">
        <v>0.39583333333333331</v>
      </c>
      <c r="AG7" s="24" t="s">
        <v>262</v>
      </c>
      <c r="AI7" s="69" t="str">
        <f t="shared" si="0"/>
        <v>＃567</v>
      </c>
      <c r="AJ7" s="64">
        <f t="shared" si="1"/>
        <v>44668</v>
      </c>
      <c r="AK7" s="25" t="s">
        <v>196</v>
      </c>
      <c r="AL7" s="85" t="s">
        <v>274</v>
      </c>
      <c r="AM7" s="86"/>
      <c r="AN7" s="94"/>
      <c r="AO7" s="97">
        <v>0.4375</v>
      </c>
      <c r="AP7" s="99">
        <v>0.625</v>
      </c>
      <c r="AQ7" s="8" t="str">
        <f t="shared" si="2"/>
        <v>MAX=20</v>
      </c>
    </row>
    <row r="8" spans="2:43" ht="15.5" x14ac:dyDescent="0.2">
      <c r="B8" s="423">
        <v>5</v>
      </c>
      <c r="C8" s="378">
        <v>5929</v>
      </c>
      <c r="D8" s="377" t="s">
        <v>216</v>
      </c>
      <c r="E8" s="379">
        <v>10.104774033364686</v>
      </c>
      <c r="F8" s="380">
        <v>10.21690836068662</v>
      </c>
      <c r="G8" s="381">
        <v>10.080796971635914</v>
      </c>
      <c r="H8" s="382">
        <v>873.53851268649998</v>
      </c>
      <c r="I8" s="383">
        <v>555.10173149531067</v>
      </c>
      <c r="J8" s="384">
        <v>494.65188111260653</v>
      </c>
      <c r="L8" s="7" t="s">
        <v>227</v>
      </c>
      <c r="M8" s="93">
        <v>6</v>
      </c>
      <c r="N8" s="8" t="s">
        <v>77</v>
      </c>
      <c r="R8" s="12" t="s">
        <v>187</v>
      </c>
      <c r="T8" s="30">
        <v>44696</v>
      </c>
      <c r="U8" s="8" t="s">
        <v>79</v>
      </c>
      <c r="W8" s="19" t="s">
        <v>298</v>
      </c>
      <c r="AE8" s="23">
        <v>0.41666666666666669</v>
      </c>
      <c r="AG8" s="24" t="s">
        <v>263</v>
      </c>
      <c r="AI8" s="69" t="str">
        <f t="shared" si="0"/>
        <v>＃568</v>
      </c>
      <c r="AJ8" s="64">
        <f t="shared" si="1"/>
        <v>44696</v>
      </c>
      <c r="AK8" s="25" t="s">
        <v>235</v>
      </c>
      <c r="AL8" s="85" t="s">
        <v>275</v>
      </c>
      <c r="AM8" s="86"/>
      <c r="AN8" s="94"/>
      <c r="AO8" s="97">
        <v>0</v>
      </c>
      <c r="AP8" s="349">
        <v>0.625</v>
      </c>
      <c r="AQ8" s="8" t="str">
        <f t="shared" si="2"/>
        <v>MAX=40</v>
      </c>
    </row>
    <row r="9" spans="2:43" ht="15.5" x14ac:dyDescent="0.2">
      <c r="B9" s="423">
        <v>6</v>
      </c>
      <c r="C9" s="378">
        <v>4600</v>
      </c>
      <c r="D9" s="377" t="s">
        <v>41</v>
      </c>
      <c r="E9" s="379">
        <v>9.4469250298696998</v>
      </c>
      <c r="F9" s="380">
        <v>10.179628523015955</v>
      </c>
      <c r="G9" s="381">
        <v>10.787284146282664</v>
      </c>
      <c r="H9" s="382">
        <v>894.60567653150792</v>
      </c>
      <c r="I9" s="383">
        <v>555.81443091189647</v>
      </c>
      <c r="J9" s="384">
        <v>481.2665511901551</v>
      </c>
      <c r="K9" s="351"/>
      <c r="L9" s="7" t="s">
        <v>225</v>
      </c>
      <c r="M9" s="25">
        <v>16.7</v>
      </c>
      <c r="N9" s="8" t="s">
        <v>77</v>
      </c>
      <c r="R9" s="12" t="s">
        <v>188</v>
      </c>
      <c r="T9" s="30">
        <v>44731</v>
      </c>
      <c r="U9" s="8" t="s">
        <v>77</v>
      </c>
      <c r="W9" s="19" t="s">
        <v>299</v>
      </c>
      <c r="AE9" s="23">
        <v>0.4375</v>
      </c>
      <c r="AI9" s="69" t="str">
        <f t="shared" si="0"/>
        <v>＃569</v>
      </c>
      <c r="AJ9" s="64">
        <f t="shared" si="1"/>
        <v>44731</v>
      </c>
      <c r="AK9" s="25" t="s">
        <v>196</v>
      </c>
      <c r="AL9" s="85" t="s">
        <v>276</v>
      </c>
      <c r="AM9" s="86"/>
      <c r="AN9" s="94"/>
      <c r="AO9" s="97">
        <v>0.4375</v>
      </c>
      <c r="AP9" s="99">
        <v>0.625</v>
      </c>
      <c r="AQ9" s="8" t="str">
        <f t="shared" si="2"/>
        <v>MAX=20</v>
      </c>
    </row>
    <row r="10" spans="2:43" ht="15.5" x14ac:dyDescent="0.2">
      <c r="B10" s="427">
        <v>7</v>
      </c>
      <c r="C10" s="440">
        <v>6269</v>
      </c>
      <c r="D10" s="428" t="s">
        <v>355</v>
      </c>
      <c r="E10" s="441">
        <v>10.602107487834807</v>
      </c>
      <c r="F10" s="442">
        <v>10.087262015985782</v>
      </c>
      <c r="G10" s="443">
        <v>9.8695520305068811</v>
      </c>
      <c r="H10" s="433">
        <v>858.80711875409588</v>
      </c>
      <c r="I10" s="434">
        <v>557.59554713965224</v>
      </c>
      <c r="J10" s="435">
        <v>498.91277329896997</v>
      </c>
      <c r="K10" s="351"/>
      <c r="L10" s="7" t="s">
        <v>226</v>
      </c>
      <c r="M10" s="25">
        <v>22.7</v>
      </c>
      <c r="N10" s="8" t="s">
        <v>78</v>
      </c>
      <c r="R10" s="12" t="s">
        <v>189</v>
      </c>
      <c r="T10" s="30">
        <v>44759</v>
      </c>
      <c r="U10" s="8"/>
      <c r="W10" s="19" t="s">
        <v>300</v>
      </c>
      <c r="AE10" s="23">
        <v>0.4513888888888889</v>
      </c>
      <c r="AI10" s="69" t="str">
        <f t="shared" si="0"/>
        <v>＃570</v>
      </c>
      <c r="AJ10" s="64">
        <f>T10</f>
        <v>44759</v>
      </c>
      <c r="AK10" s="25" t="s">
        <v>306</v>
      </c>
      <c r="AL10" s="85" t="s">
        <v>277</v>
      </c>
      <c r="AM10" s="86"/>
      <c r="AN10" s="94"/>
      <c r="AO10" s="97"/>
      <c r="AP10" s="99"/>
      <c r="AQ10" s="8">
        <f t="shared" si="2"/>
        <v>0</v>
      </c>
    </row>
    <row r="11" spans="2:43" ht="15.5" x14ac:dyDescent="0.25">
      <c r="B11" s="423">
        <v>8</v>
      </c>
      <c r="C11" s="378">
        <v>3663</v>
      </c>
      <c r="D11" s="377" t="s">
        <v>215</v>
      </c>
      <c r="E11" s="379">
        <v>10.584937930089925</v>
      </c>
      <c r="F11" s="380">
        <v>10.087032517783104</v>
      </c>
      <c r="G11" s="381">
        <v>9.9290403054371108</v>
      </c>
      <c r="H11" s="382">
        <v>859.30000000000007</v>
      </c>
      <c r="I11" s="383">
        <v>557.59999999999991</v>
      </c>
      <c r="J11" s="384">
        <v>497.70000000000005</v>
      </c>
      <c r="L11" s="17" t="s">
        <v>46</v>
      </c>
      <c r="M11" s="25">
        <v>47.4</v>
      </c>
      <c r="N11" s="8" t="s">
        <v>292</v>
      </c>
      <c r="R11" s="12" t="s">
        <v>190</v>
      </c>
      <c r="T11" s="30">
        <v>44794</v>
      </c>
      <c r="U11" s="8" t="s">
        <v>78</v>
      </c>
      <c r="W11" s="19" t="s">
        <v>301</v>
      </c>
      <c r="AE11" s="23">
        <v>0.47916666666666669</v>
      </c>
      <c r="AI11" s="69" t="str">
        <f t="shared" si="0"/>
        <v>＃571</v>
      </c>
      <c r="AJ11" s="64">
        <f t="shared" si="1"/>
        <v>44794</v>
      </c>
      <c r="AK11" s="25" t="s">
        <v>226</v>
      </c>
      <c r="AL11" s="85" t="s">
        <v>278</v>
      </c>
      <c r="AM11" s="86"/>
      <c r="AN11" s="94"/>
      <c r="AO11" s="97">
        <v>0.41666666666666669</v>
      </c>
      <c r="AP11" s="99">
        <v>0.66666666666666663</v>
      </c>
      <c r="AQ11" s="8" t="str">
        <f t="shared" si="2"/>
        <v>MAX=30</v>
      </c>
    </row>
    <row r="12" spans="2:43" ht="15.5" x14ac:dyDescent="0.25">
      <c r="B12" s="423">
        <v>9</v>
      </c>
      <c r="C12" s="386">
        <v>5752</v>
      </c>
      <c r="D12" s="385" t="s">
        <v>43</v>
      </c>
      <c r="E12" s="379">
        <v>10.222962986728632</v>
      </c>
      <c r="F12" s="380">
        <v>10.07415894992123</v>
      </c>
      <c r="G12" s="381">
        <v>10.060791584342461</v>
      </c>
      <c r="H12" s="382">
        <v>869.94999999999993</v>
      </c>
      <c r="I12" s="383">
        <v>557.85</v>
      </c>
      <c r="J12" s="384">
        <v>495.05000000000007</v>
      </c>
      <c r="L12" s="17" t="s">
        <v>61</v>
      </c>
      <c r="M12" s="25">
        <v>26.6</v>
      </c>
      <c r="N12" s="8"/>
      <c r="R12" s="12" t="s">
        <v>191</v>
      </c>
      <c r="T12" s="30">
        <v>44808</v>
      </c>
      <c r="U12" s="8"/>
      <c r="W12" s="19" t="s">
        <v>302</v>
      </c>
      <c r="AE12" s="23">
        <v>0</v>
      </c>
      <c r="AI12" s="69" t="str">
        <f t="shared" si="0"/>
        <v>＃572</v>
      </c>
      <c r="AJ12" s="64">
        <f t="shared" si="1"/>
        <v>44808</v>
      </c>
      <c r="AK12" s="25" t="s">
        <v>249</v>
      </c>
      <c r="AL12" s="85"/>
      <c r="AM12" s="86"/>
      <c r="AN12" s="94"/>
      <c r="AO12" s="97"/>
      <c r="AP12" s="25"/>
      <c r="AQ12" s="8">
        <f t="shared" si="2"/>
        <v>0</v>
      </c>
    </row>
    <row r="13" spans="2:43" ht="15.5" x14ac:dyDescent="0.2">
      <c r="B13" s="423">
        <v>10</v>
      </c>
      <c r="C13" s="378">
        <v>1733</v>
      </c>
      <c r="D13" s="377" t="s">
        <v>140</v>
      </c>
      <c r="E13" s="379">
        <v>9.5326330236319166</v>
      </c>
      <c r="F13" s="380">
        <v>9.6602801485408207</v>
      </c>
      <c r="G13" s="381">
        <v>9.7155815831745027</v>
      </c>
      <c r="H13" s="382">
        <v>891.74999999999989</v>
      </c>
      <c r="I13" s="383">
        <v>566.12500000000011</v>
      </c>
      <c r="J13" s="384">
        <v>502.10000000000014</v>
      </c>
      <c r="L13" s="7" t="s">
        <v>256</v>
      </c>
      <c r="M13" s="25">
        <v>4.8</v>
      </c>
      <c r="N13" s="8" t="s">
        <v>77</v>
      </c>
      <c r="R13" s="12" t="s">
        <v>191</v>
      </c>
      <c r="T13" s="30">
        <v>44822</v>
      </c>
      <c r="U13" s="8" t="s">
        <v>78</v>
      </c>
      <c r="W13" s="19" t="s">
        <v>303</v>
      </c>
      <c r="AE13" s="23">
        <v>0.38194444444444442</v>
      </c>
      <c r="AI13" s="69" t="str">
        <f t="shared" si="0"/>
        <v>＃573</v>
      </c>
      <c r="AJ13" s="64">
        <f t="shared" si="1"/>
        <v>44822</v>
      </c>
      <c r="AK13" s="25" t="s">
        <v>258</v>
      </c>
      <c r="AL13" s="85" t="s">
        <v>279</v>
      </c>
      <c r="AM13" s="85"/>
      <c r="AN13" s="85" t="s">
        <v>282</v>
      </c>
      <c r="AO13" s="97">
        <v>0.39583333333333331</v>
      </c>
      <c r="AP13" s="99">
        <v>0.66666666666666663</v>
      </c>
      <c r="AQ13" s="8" t="str">
        <f t="shared" si="2"/>
        <v>MAX=30</v>
      </c>
    </row>
    <row r="14" spans="2:43" ht="15.5" x14ac:dyDescent="0.2">
      <c r="B14" s="423">
        <v>11</v>
      </c>
      <c r="C14" s="386">
        <v>380</v>
      </c>
      <c r="D14" s="385" t="s">
        <v>145</v>
      </c>
      <c r="E14" s="379">
        <v>9.5386750524605866</v>
      </c>
      <c r="F14" s="380">
        <v>9.6408605613418992</v>
      </c>
      <c r="G14" s="381">
        <v>9.625396805889741</v>
      </c>
      <c r="H14" s="382">
        <v>891.54999999999984</v>
      </c>
      <c r="I14" s="383">
        <v>566.52499999999986</v>
      </c>
      <c r="J14" s="384">
        <v>503.99999999999989</v>
      </c>
      <c r="L14" s="7" t="s">
        <v>259</v>
      </c>
      <c r="M14" s="25">
        <v>8.6</v>
      </c>
      <c r="N14" s="8" t="s">
        <v>77</v>
      </c>
      <c r="R14" s="12" t="s">
        <v>192</v>
      </c>
      <c r="T14" s="30">
        <v>44850</v>
      </c>
      <c r="U14" s="8" t="s">
        <v>77</v>
      </c>
      <c r="W14" s="19" t="s">
        <v>304</v>
      </c>
      <c r="AI14" s="69" t="str">
        <f t="shared" si="0"/>
        <v>＃574</v>
      </c>
      <c r="AJ14" s="64">
        <f t="shared" si="1"/>
        <v>44850</v>
      </c>
      <c r="AK14" s="25" t="s">
        <v>236</v>
      </c>
      <c r="AL14" s="85" t="s">
        <v>280</v>
      </c>
      <c r="AM14" s="86"/>
      <c r="AN14" s="94"/>
      <c r="AO14" s="97">
        <v>0.4375</v>
      </c>
      <c r="AP14" s="99">
        <v>0.625</v>
      </c>
      <c r="AQ14" s="8" t="str">
        <f t="shared" si="2"/>
        <v>MAX=20</v>
      </c>
    </row>
    <row r="15" spans="2:43" ht="15.5" x14ac:dyDescent="0.2">
      <c r="B15" s="423">
        <v>12</v>
      </c>
      <c r="C15" s="378">
        <v>321</v>
      </c>
      <c r="D15" s="377" t="s">
        <v>29</v>
      </c>
      <c r="E15" s="379">
        <v>9.8081702861274724</v>
      </c>
      <c r="F15" s="380">
        <v>9.5457454339411836</v>
      </c>
      <c r="G15" s="381">
        <v>9.5948141158254678</v>
      </c>
      <c r="H15" s="382">
        <v>882.8</v>
      </c>
      <c r="I15" s="383">
        <v>568.49999999999989</v>
      </c>
      <c r="J15" s="384">
        <v>504.65000000000003</v>
      </c>
      <c r="L15" s="7" t="s">
        <v>250</v>
      </c>
      <c r="M15" s="25">
        <v>10</v>
      </c>
      <c r="N15" s="8" t="s">
        <v>77</v>
      </c>
      <c r="R15" s="12" t="s">
        <v>193</v>
      </c>
      <c r="T15" s="30">
        <v>44885</v>
      </c>
      <c r="U15" s="8" t="s">
        <v>77</v>
      </c>
      <c r="W15" s="19" t="s">
        <v>305</v>
      </c>
      <c r="AI15" s="69" t="str">
        <f t="shared" si="0"/>
        <v>＃575</v>
      </c>
      <c r="AJ15" s="64">
        <f t="shared" si="1"/>
        <v>44885</v>
      </c>
      <c r="AK15" s="25" t="s">
        <v>237</v>
      </c>
      <c r="AL15" s="85" t="s">
        <v>28</v>
      </c>
      <c r="AM15" s="86"/>
      <c r="AN15" s="94"/>
      <c r="AO15" s="97">
        <v>0.41666666666666669</v>
      </c>
      <c r="AP15" s="99">
        <v>0.625</v>
      </c>
      <c r="AQ15" s="8" t="str">
        <f t="shared" si="2"/>
        <v>MAX=20</v>
      </c>
    </row>
    <row r="16" spans="2:43" ht="16" thickBot="1" x14ac:dyDescent="0.25">
      <c r="B16" s="423">
        <v>13</v>
      </c>
      <c r="C16" s="378">
        <v>199</v>
      </c>
      <c r="D16" s="377" t="s">
        <v>27</v>
      </c>
      <c r="E16" s="379">
        <v>8.7960820724467226</v>
      </c>
      <c r="F16" s="380">
        <v>9.2863077642780407</v>
      </c>
      <c r="G16" s="381">
        <v>9.4187264753347719</v>
      </c>
      <c r="H16" s="382">
        <v>917.50000000000011</v>
      </c>
      <c r="I16" s="383">
        <v>574.02499999999998</v>
      </c>
      <c r="J16" s="384">
        <v>508.45000000000005</v>
      </c>
      <c r="K16" s="351"/>
      <c r="L16" s="7" t="s">
        <v>202</v>
      </c>
      <c r="M16" s="25">
        <v>3</v>
      </c>
      <c r="N16" s="8" t="s">
        <v>78</v>
      </c>
      <c r="R16" s="12" t="s">
        <v>194</v>
      </c>
      <c r="T16" s="30">
        <v>44913</v>
      </c>
      <c r="U16" s="8" t="s">
        <v>77</v>
      </c>
      <c r="W16" s="19" t="s">
        <v>314</v>
      </c>
      <c r="AI16" s="70" t="str">
        <f t="shared" si="0"/>
        <v>＃576</v>
      </c>
      <c r="AJ16" s="71">
        <f t="shared" si="1"/>
        <v>44913</v>
      </c>
      <c r="AK16" s="28" t="s">
        <v>196</v>
      </c>
      <c r="AL16" s="87" t="s">
        <v>281</v>
      </c>
      <c r="AM16" s="88"/>
      <c r="AN16" s="95"/>
      <c r="AO16" s="98">
        <v>0.4375</v>
      </c>
      <c r="AP16" s="412">
        <v>0.625</v>
      </c>
      <c r="AQ16" s="413" t="str">
        <f t="shared" si="2"/>
        <v>MAX=20</v>
      </c>
    </row>
    <row r="17" spans="2:43" ht="16" thickBot="1" x14ac:dyDescent="0.25">
      <c r="B17" s="423">
        <v>14</v>
      </c>
      <c r="C17" s="378">
        <v>346</v>
      </c>
      <c r="D17" s="377" t="s">
        <v>272</v>
      </c>
      <c r="E17" s="379">
        <v>8.9039426648221056</v>
      </c>
      <c r="F17" s="380">
        <v>9.2817003256161552</v>
      </c>
      <c r="G17" s="381">
        <v>9.095147902972478</v>
      </c>
      <c r="H17" s="382">
        <v>913.55</v>
      </c>
      <c r="I17" s="383">
        <v>574.125</v>
      </c>
      <c r="J17" s="384">
        <v>515.70000000000005</v>
      </c>
      <c r="L17" s="16" t="s">
        <v>212</v>
      </c>
      <c r="M17" s="28"/>
      <c r="N17" s="15"/>
      <c r="R17" s="20" t="s">
        <v>260</v>
      </c>
      <c r="T17" s="30">
        <v>44941</v>
      </c>
      <c r="U17" s="89"/>
      <c r="W17" s="19" t="s">
        <v>315</v>
      </c>
      <c r="AI17" s="70" t="str">
        <f t="shared" ref="AI17" si="3">W17</f>
        <v>＃577</v>
      </c>
      <c r="AJ17" s="71">
        <f>T17</f>
        <v>44941</v>
      </c>
      <c r="AK17" s="28" t="s">
        <v>261</v>
      </c>
      <c r="AL17" s="87" t="s">
        <v>327</v>
      </c>
      <c r="AM17" s="88"/>
      <c r="AN17" s="95"/>
      <c r="AO17" s="98"/>
      <c r="AP17" s="414"/>
      <c r="AQ17" s="415">
        <f t="shared" ref="AQ17" si="4">U17</f>
        <v>0</v>
      </c>
    </row>
    <row r="18" spans="2:43" ht="16" thickBot="1" x14ac:dyDescent="0.25">
      <c r="B18" s="423">
        <v>15</v>
      </c>
      <c r="C18" s="378">
        <v>2221</v>
      </c>
      <c r="D18" s="377" t="s">
        <v>35</v>
      </c>
      <c r="E18" s="379">
        <v>9.5553173911877369</v>
      </c>
      <c r="F18" s="380">
        <v>9.1607203121432921</v>
      </c>
      <c r="G18" s="381">
        <v>9.1651997082122865</v>
      </c>
      <c r="H18" s="382">
        <v>891</v>
      </c>
      <c r="I18" s="383">
        <v>576.77500000000009</v>
      </c>
      <c r="J18" s="384">
        <v>514.09999999999991</v>
      </c>
      <c r="T18" s="31"/>
      <c r="U18" s="89"/>
      <c r="W18" s="19" t="s">
        <v>316</v>
      </c>
      <c r="AI18" s="63"/>
      <c r="AJ18" s="65" t="s">
        <v>141</v>
      </c>
      <c r="AK18" s="63" t="s">
        <v>142</v>
      </c>
      <c r="AL18" s="63"/>
      <c r="AM18" s="63"/>
      <c r="AN18" s="63"/>
      <c r="AO18" s="63"/>
    </row>
    <row r="19" spans="2:43" ht="13" x14ac:dyDescent="0.2">
      <c r="B19" s="423">
        <v>16</v>
      </c>
      <c r="C19" s="378">
        <v>2212</v>
      </c>
      <c r="D19" s="377" t="s">
        <v>34</v>
      </c>
      <c r="E19" s="379">
        <v>8.6197719828162995</v>
      </c>
      <c r="F19" s="380">
        <v>9.1584582025928842</v>
      </c>
      <c r="G19" s="381">
        <v>9.1607993017604148</v>
      </c>
      <c r="H19" s="382">
        <v>924.0999999999998</v>
      </c>
      <c r="I19" s="383">
        <v>576.82499999999982</v>
      </c>
      <c r="J19" s="384">
        <v>514.20000000000016</v>
      </c>
      <c r="W19" s="19" t="s">
        <v>317</v>
      </c>
    </row>
    <row r="20" spans="2:43" ht="13" x14ac:dyDescent="0.2">
      <c r="B20" s="423">
        <v>17</v>
      </c>
      <c r="C20" s="386">
        <v>6732</v>
      </c>
      <c r="D20" s="385" t="s">
        <v>39</v>
      </c>
      <c r="E20" s="379">
        <v>9.1179858714692124</v>
      </c>
      <c r="F20" s="380">
        <v>9.0552117700420052</v>
      </c>
      <c r="G20" s="381">
        <v>9.0344681179525725</v>
      </c>
      <c r="H20" s="382">
        <v>905.89999999999986</v>
      </c>
      <c r="I20" s="383">
        <v>579.125</v>
      </c>
      <c r="J20" s="384">
        <v>517.1</v>
      </c>
      <c r="W20" s="19" t="s">
        <v>318</v>
      </c>
    </row>
    <row r="21" spans="2:43" ht="13" x14ac:dyDescent="0.2">
      <c r="B21" s="423">
        <v>18</v>
      </c>
      <c r="C21" s="386">
        <v>6714</v>
      </c>
      <c r="D21" s="385" t="s">
        <v>146</v>
      </c>
      <c r="E21" s="379">
        <v>8.7636648484594897</v>
      </c>
      <c r="F21" s="380">
        <v>8.9370997767550779</v>
      </c>
      <c r="G21" s="381">
        <v>8.9232768975164962</v>
      </c>
      <c r="H21" s="382">
        <v>918.7</v>
      </c>
      <c r="I21" s="383">
        <v>581.80000000000007</v>
      </c>
      <c r="J21" s="384">
        <v>519.70000000000005</v>
      </c>
      <c r="W21" s="19" t="s">
        <v>319</v>
      </c>
    </row>
    <row r="22" spans="2:43" ht="13" x14ac:dyDescent="0.2">
      <c r="B22" s="423">
        <v>19</v>
      </c>
      <c r="C22" s="378">
        <v>120</v>
      </c>
      <c r="D22" s="377" t="s">
        <v>217</v>
      </c>
      <c r="E22" s="379">
        <v>10.282689123379898</v>
      </c>
      <c r="F22" s="380">
        <v>8.9040977390963079</v>
      </c>
      <c r="G22" s="381">
        <v>8.8174087587665699</v>
      </c>
      <c r="H22" s="382">
        <v>868.15786014406729</v>
      </c>
      <c r="I22" s="383">
        <v>582.55597961159572</v>
      </c>
      <c r="J22" s="384">
        <v>522.21818613587845</v>
      </c>
      <c r="W22" s="19" t="s">
        <v>320</v>
      </c>
    </row>
    <row r="23" spans="2:43" ht="13" x14ac:dyDescent="0.2">
      <c r="B23" s="423">
        <v>20</v>
      </c>
      <c r="C23" s="386">
        <v>5496</v>
      </c>
      <c r="D23" s="385" t="s">
        <v>205</v>
      </c>
      <c r="E23" s="379">
        <v>8.857303366985068</v>
      </c>
      <c r="F23" s="380">
        <v>8.8717783301474853</v>
      </c>
      <c r="G23" s="381">
        <v>9.0086365464782681</v>
      </c>
      <c r="H23" s="382">
        <v>915.25000000000023</v>
      </c>
      <c r="I23" s="383">
        <v>583.29999999999995</v>
      </c>
      <c r="J23" s="384">
        <v>517.70000000000005</v>
      </c>
      <c r="W23" s="19" t="s">
        <v>321</v>
      </c>
    </row>
    <row r="24" spans="2:43" ht="13" x14ac:dyDescent="0.2">
      <c r="B24" s="423">
        <v>21</v>
      </c>
      <c r="C24" s="386">
        <v>1403</v>
      </c>
      <c r="D24" s="385" t="s">
        <v>147</v>
      </c>
      <c r="E24" s="379">
        <v>8.3145180939339163</v>
      </c>
      <c r="F24" s="380">
        <v>8.8658897906779437</v>
      </c>
      <c r="G24" s="381">
        <v>8.6101014098508681</v>
      </c>
      <c r="H24" s="382">
        <v>935.97047289046827</v>
      </c>
      <c r="I24" s="383">
        <v>583.43595362037797</v>
      </c>
      <c r="J24" s="384">
        <v>527.27446365798789</v>
      </c>
      <c r="W24" s="19" t="s">
        <v>322</v>
      </c>
    </row>
    <row r="25" spans="2:43" ht="13" x14ac:dyDescent="0.2">
      <c r="B25" s="423">
        <v>22</v>
      </c>
      <c r="C25" s="378">
        <v>6735</v>
      </c>
      <c r="D25" s="377" t="s">
        <v>241</v>
      </c>
      <c r="E25" s="379">
        <v>9.2980600816378622</v>
      </c>
      <c r="F25" s="380">
        <v>8.8049552989436748</v>
      </c>
      <c r="G25" s="381">
        <v>8.7579988874569743</v>
      </c>
      <c r="H25" s="382">
        <v>899.65</v>
      </c>
      <c r="I25" s="383">
        <v>584.85</v>
      </c>
      <c r="J25" s="384">
        <v>523.65</v>
      </c>
      <c r="W25" s="19" t="s">
        <v>323</v>
      </c>
    </row>
    <row r="26" spans="2:43" ht="13" x14ac:dyDescent="0.2">
      <c r="B26" s="423">
        <v>23</v>
      </c>
      <c r="C26" s="378">
        <v>150</v>
      </c>
      <c r="D26" s="377" t="s">
        <v>204</v>
      </c>
      <c r="E26" s="379">
        <v>8.8422850142875546</v>
      </c>
      <c r="F26" s="380">
        <v>8.6943835853001676</v>
      </c>
      <c r="G26" s="381">
        <v>8.7332704046710443</v>
      </c>
      <c r="H26" s="382">
        <v>915.80000000000007</v>
      </c>
      <c r="I26" s="383">
        <v>587.45000000000016</v>
      </c>
      <c r="J26" s="384">
        <v>524.25</v>
      </c>
      <c r="W26" s="19" t="s">
        <v>324</v>
      </c>
    </row>
    <row r="27" spans="2:43" ht="13" x14ac:dyDescent="0.2">
      <c r="B27" s="423">
        <v>24</v>
      </c>
      <c r="C27" s="378">
        <v>6766</v>
      </c>
      <c r="D27" s="377" t="s">
        <v>36</v>
      </c>
      <c r="E27" s="379">
        <v>8.9675737163316498</v>
      </c>
      <c r="F27" s="380">
        <v>8.661787849708098</v>
      </c>
      <c r="G27" s="381">
        <v>8.6535769777897809</v>
      </c>
      <c r="H27" s="382">
        <v>911.25000000000011</v>
      </c>
      <c r="I27" s="383">
        <v>588.22500000000014</v>
      </c>
      <c r="J27" s="384">
        <v>526.19999999999993</v>
      </c>
      <c r="W27" s="19" t="s">
        <v>325</v>
      </c>
    </row>
    <row r="28" spans="2:43" ht="13" x14ac:dyDescent="0.2">
      <c r="B28" s="423">
        <v>25</v>
      </c>
      <c r="C28" s="378">
        <v>162</v>
      </c>
      <c r="D28" s="377" t="s">
        <v>220</v>
      </c>
      <c r="E28" s="379">
        <v>8.6726900082854677</v>
      </c>
      <c r="F28" s="380">
        <v>8.6158057744526211</v>
      </c>
      <c r="G28" s="381">
        <v>8.757998887456969</v>
      </c>
      <c r="H28" s="382">
        <v>922.09999999999991</v>
      </c>
      <c r="I28" s="383">
        <v>589.32500000000005</v>
      </c>
      <c r="J28" s="384">
        <v>523.6500000000002</v>
      </c>
      <c r="W28" s="19" t="s">
        <v>326</v>
      </c>
    </row>
    <row r="29" spans="2:43" ht="13" x14ac:dyDescent="0.2">
      <c r="B29" s="423">
        <v>26</v>
      </c>
      <c r="C29" s="378">
        <v>667</v>
      </c>
      <c r="D29" s="377" t="s">
        <v>31</v>
      </c>
      <c r="E29" s="379">
        <v>8.0383479331460581</v>
      </c>
      <c r="F29" s="380">
        <v>8.5574660361675061</v>
      </c>
      <c r="G29" s="381">
        <v>8.1577641462659596</v>
      </c>
      <c r="H29" s="382">
        <v>947.22996500448755</v>
      </c>
      <c r="I29" s="383">
        <v>590.73209374988699</v>
      </c>
      <c r="J29" s="384">
        <v>538.92554903424241</v>
      </c>
    </row>
    <row r="30" spans="2:43" ht="13" x14ac:dyDescent="0.2">
      <c r="B30" s="423">
        <v>27</v>
      </c>
      <c r="C30" s="378">
        <v>3387</v>
      </c>
      <c r="D30" s="377" t="s">
        <v>148</v>
      </c>
      <c r="E30" s="379">
        <v>9.0557237042641869</v>
      </c>
      <c r="F30" s="380">
        <v>8.4951286718715568</v>
      </c>
      <c r="G30" s="381">
        <v>8.5289736329953456</v>
      </c>
      <c r="H30" s="382">
        <v>908.09999999999991</v>
      </c>
      <c r="I30" s="383">
        <v>592.24999999999989</v>
      </c>
      <c r="J30" s="384">
        <v>529.29999999999995</v>
      </c>
    </row>
    <row r="31" spans="2:43" ht="13" x14ac:dyDescent="0.2">
      <c r="B31" s="423">
        <v>28</v>
      </c>
      <c r="C31" s="378">
        <v>5854</v>
      </c>
      <c r="D31" s="377" t="s">
        <v>203</v>
      </c>
      <c r="E31" s="379">
        <v>9.0506266449820334</v>
      </c>
      <c r="F31" s="380">
        <v>8.4917807399079983</v>
      </c>
      <c r="G31" s="381">
        <v>8.5288844145755913</v>
      </c>
      <c r="H31" s="382">
        <v>908.28100850845124</v>
      </c>
      <c r="I31" s="383">
        <v>592.33194726889246</v>
      </c>
      <c r="J31" s="384">
        <v>529.30224242467466</v>
      </c>
    </row>
    <row r="32" spans="2:43" ht="13" x14ac:dyDescent="0.2">
      <c r="B32" s="423">
        <v>29</v>
      </c>
      <c r="C32" s="378">
        <v>1545</v>
      </c>
      <c r="D32" s="377" t="s">
        <v>218</v>
      </c>
      <c r="E32" s="379">
        <v>8.9947241705658438</v>
      </c>
      <c r="F32" s="380">
        <v>8.4517743272702628</v>
      </c>
      <c r="G32" s="381">
        <v>8.4417383056117252</v>
      </c>
      <c r="H32" s="382">
        <v>910.27533813607999</v>
      </c>
      <c r="I32" s="383">
        <v>593.3145729871876</v>
      </c>
      <c r="J32" s="384">
        <v>531.50844976456585</v>
      </c>
    </row>
    <row r="33" spans="2:16" ht="13" x14ac:dyDescent="0.2">
      <c r="B33" s="423">
        <v>30</v>
      </c>
      <c r="C33" s="378">
        <v>6858</v>
      </c>
      <c r="D33" s="385" t="s">
        <v>253</v>
      </c>
      <c r="E33" s="379">
        <v>8.7086586010944771</v>
      </c>
      <c r="F33" s="380">
        <v>8.4008294680796407</v>
      </c>
      <c r="G33" s="381">
        <v>9.7827949579938753</v>
      </c>
      <c r="H33" s="382">
        <v>920.75</v>
      </c>
      <c r="I33" s="383">
        <v>594.57500000000005</v>
      </c>
      <c r="J33" s="384">
        <v>500.70000000000022</v>
      </c>
    </row>
    <row r="34" spans="2:16" ht="13" x14ac:dyDescent="0.2">
      <c r="B34" s="423">
        <v>31</v>
      </c>
      <c r="C34" s="378">
        <v>131</v>
      </c>
      <c r="D34" s="377" t="s">
        <v>24</v>
      </c>
      <c r="E34" s="379">
        <v>7.9444062560444717</v>
      </c>
      <c r="F34" s="380">
        <v>8.3077459473874935</v>
      </c>
      <c r="G34" s="381">
        <v>8.2118811082680541</v>
      </c>
      <c r="H34" s="382">
        <v>951.18003087190107</v>
      </c>
      <c r="I34" s="383">
        <v>596.90486706476997</v>
      </c>
      <c r="J34" s="384">
        <v>537.48433605815978</v>
      </c>
    </row>
    <row r="35" spans="2:16" ht="13" x14ac:dyDescent="0.2">
      <c r="B35" s="423">
        <v>32</v>
      </c>
      <c r="C35" s="378">
        <v>5755</v>
      </c>
      <c r="D35" s="385" t="s">
        <v>206</v>
      </c>
      <c r="E35" s="379">
        <v>8.1577163417972667</v>
      </c>
      <c r="F35" s="380">
        <v>8.3029842162702128</v>
      </c>
      <c r="G35" s="381">
        <v>8.4029788468367901</v>
      </c>
      <c r="H35" s="382">
        <v>942.29999999999984</v>
      </c>
      <c r="I35" s="383">
        <v>597.02500000000009</v>
      </c>
      <c r="J35" s="384">
        <v>532.5</v>
      </c>
    </row>
    <row r="36" spans="2:16" ht="13" x14ac:dyDescent="0.2">
      <c r="B36" s="423">
        <v>33</v>
      </c>
      <c r="C36" s="378">
        <v>312</v>
      </c>
      <c r="D36" s="377" t="s">
        <v>28</v>
      </c>
      <c r="E36" s="379">
        <v>8.0044039152971926</v>
      </c>
      <c r="F36" s="380">
        <v>8.2213157524308649</v>
      </c>
      <c r="G36" s="381">
        <v>8.2056348826653416</v>
      </c>
      <c r="H36" s="382">
        <v>948.65</v>
      </c>
      <c r="I36" s="383">
        <v>599.1</v>
      </c>
      <c r="J36" s="384">
        <v>537.65000000000009</v>
      </c>
    </row>
    <row r="37" spans="2:16" ht="13" x14ac:dyDescent="0.2">
      <c r="B37" s="423">
        <v>34</v>
      </c>
      <c r="C37" s="378">
        <v>157</v>
      </c>
      <c r="D37" s="377" t="s">
        <v>219</v>
      </c>
      <c r="E37" s="379">
        <v>8.4880137353833582</v>
      </c>
      <c r="F37" s="380">
        <v>8.113815412000756</v>
      </c>
      <c r="G37" s="381">
        <v>8.1322700392005736</v>
      </c>
      <c r="H37" s="382">
        <v>929.15276893428529</v>
      </c>
      <c r="I37" s="383">
        <v>601.87417270959452</v>
      </c>
      <c r="J37" s="384">
        <v>539.60915721946708</v>
      </c>
    </row>
    <row r="38" spans="2:16" ht="13" x14ac:dyDescent="0.2">
      <c r="B38" s="423">
        <v>35</v>
      </c>
      <c r="C38" s="378">
        <v>1611</v>
      </c>
      <c r="D38" s="377" t="s">
        <v>284</v>
      </c>
      <c r="E38" s="379">
        <v>7.6968370183269572</v>
      </c>
      <c r="F38" s="380">
        <v>8.1070661783278197</v>
      </c>
      <c r="G38" s="381">
        <v>8.1587191334667697</v>
      </c>
      <c r="H38" s="382">
        <v>961.89999999999986</v>
      </c>
      <c r="I38" s="383">
        <v>602.05000000000018</v>
      </c>
      <c r="J38" s="384">
        <v>538.89999999999986</v>
      </c>
    </row>
    <row r="39" spans="2:16" ht="13" x14ac:dyDescent="0.2">
      <c r="B39" s="423">
        <v>36</v>
      </c>
      <c r="C39" s="386">
        <v>1555</v>
      </c>
      <c r="D39" s="377" t="s">
        <v>32</v>
      </c>
      <c r="E39" s="379">
        <v>7.7192227285968364</v>
      </c>
      <c r="F39" s="380">
        <v>8.094908312879447</v>
      </c>
      <c r="G39" s="381">
        <v>8.080830091267913</v>
      </c>
      <c r="H39" s="382">
        <v>960.91158858201345</v>
      </c>
      <c r="I39" s="383">
        <v>602.36722947768885</v>
      </c>
      <c r="J39" s="384">
        <v>540.99769728287356</v>
      </c>
    </row>
    <row r="40" spans="2:16" ht="13" x14ac:dyDescent="0.2">
      <c r="B40" s="423">
        <v>37</v>
      </c>
      <c r="C40" s="386">
        <v>164</v>
      </c>
      <c r="D40" s="377" t="s">
        <v>25</v>
      </c>
      <c r="E40" s="379">
        <v>7.6396714461114588</v>
      </c>
      <c r="F40" s="380">
        <v>8.0660709051396537</v>
      </c>
      <c r="G40" s="381">
        <v>7.9959362588977267</v>
      </c>
      <c r="H40" s="382">
        <v>964.44182960067883</v>
      </c>
      <c r="I40" s="383">
        <v>603.12225127871261</v>
      </c>
      <c r="J40" s="384">
        <v>543.31664543999239</v>
      </c>
    </row>
    <row r="41" spans="2:16" ht="13" x14ac:dyDescent="0.2">
      <c r="B41" s="423">
        <v>38</v>
      </c>
      <c r="C41" s="388">
        <v>381</v>
      </c>
      <c r="D41" s="387" t="s">
        <v>30</v>
      </c>
      <c r="E41" s="379">
        <v>7.7555829605720943</v>
      </c>
      <c r="F41" s="380">
        <v>8.0333257526235418</v>
      </c>
      <c r="G41" s="381">
        <v>8.4251401953954481</v>
      </c>
      <c r="H41" s="382">
        <v>959.31439431063279</v>
      </c>
      <c r="I41" s="383">
        <v>603.98401967783502</v>
      </c>
      <c r="J41" s="384">
        <v>531.93228041230907</v>
      </c>
    </row>
    <row r="42" spans="2:16" ht="13" x14ac:dyDescent="0.2">
      <c r="B42" s="423">
        <v>39</v>
      </c>
      <c r="C42" s="378">
        <v>4832</v>
      </c>
      <c r="D42" s="377" t="s">
        <v>150</v>
      </c>
      <c r="E42" s="379">
        <v>8.0913889296140873</v>
      </c>
      <c r="F42" s="380">
        <v>8.0215867388459223</v>
      </c>
      <c r="G42" s="381">
        <v>8.0746102127171788</v>
      </c>
      <c r="H42" s="382">
        <v>945.02719486567526</v>
      </c>
      <c r="I42" s="383">
        <v>604.29411682512944</v>
      </c>
      <c r="J42" s="384">
        <v>541.16643465540642</v>
      </c>
    </row>
    <row r="43" spans="2:16" ht="13" x14ac:dyDescent="0.2">
      <c r="B43" s="423">
        <v>40</v>
      </c>
      <c r="C43" s="386">
        <v>360</v>
      </c>
      <c r="D43" s="385" t="s">
        <v>149</v>
      </c>
      <c r="E43" s="379">
        <v>7.6025124522812488</v>
      </c>
      <c r="F43" s="380">
        <v>7.9973427933861796</v>
      </c>
      <c r="G43" s="381">
        <v>8.1168346667525721</v>
      </c>
      <c r="H43" s="382">
        <v>966.10793228412263</v>
      </c>
      <c r="I43" s="383">
        <v>604.93648844451263</v>
      </c>
      <c r="J43" s="384">
        <v>540.02451201439033</v>
      </c>
    </row>
    <row r="44" spans="2:16" ht="13" x14ac:dyDescent="0.2">
      <c r="B44" s="423">
        <v>41</v>
      </c>
      <c r="C44" s="390">
        <v>4507</v>
      </c>
      <c r="D44" s="389" t="s">
        <v>151</v>
      </c>
      <c r="E44" s="379">
        <v>7.9797652290153724</v>
      </c>
      <c r="F44" s="380">
        <v>7.8916981973891778</v>
      </c>
      <c r="G44" s="381">
        <v>8.0787842081885213</v>
      </c>
      <c r="H44" s="382">
        <v>949.68586723777344</v>
      </c>
      <c r="I44" s="383">
        <v>607.76668660051439</v>
      </c>
      <c r="J44" s="384">
        <v>541.05317933628737</v>
      </c>
    </row>
    <row r="45" spans="2:16" ht="13" x14ac:dyDescent="0.2">
      <c r="B45" s="423">
        <v>42</v>
      </c>
      <c r="C45" s="378">
        <v>6696</v>
      </c>
      <c r="D45" s="377" t="s">
        <v>152</v>
      </c>
      <c r="E45" s="379">
        <v>7.4802759679302957</v>
      </c>
      <c r="F45" s="380">
        <v>7.645207159346544</v>
      </c>
      <c r="G45" s="381">
        <v>7.9037348810041346</v>
      </c>
      <c r="H45" s="382">
        <v>971.6674128539596</v>
      </c>
      <c r="I45" s="383">
        <v>614.57387710566002</v>
      </c>
      <c r="J45" s="384">
        <v>545.87471618422592</v>
      </c>
    </row>
    <row r="46" spans="2:16" ht="13" x14ac:dyDescent="0.2">
      <c r="B46" s="423">
        <v>43</v>
      </c>
      <c r="C46" s="378">
        <v>1911</v>
      </c>
      <c r="D46" s="377" t="s">
        <v>153</v>
      </c>
      <c r="E46" s="379">
        <v>7.4531544491101362</v>
      </c>
      <c r="F46" s="380">
        <v>7.6247301487680677</v>
      </c>
      <c r="G46" s="381">
        <v>7.817583878407083</v>
      </c>
      <c r="H46" s="382">
        <v>972.91762883010608</v>
      </c>
      <c r="I46" s="383">
        <v>615.15269933860088</v>
      </c>
      <c r="J46" s="384">
        <v>548.30310333799309</v>
      </c>
      <c r="P46" t="s">
        <v>207</v>
      </c>
    </row>
    <row r="47" spans="2:16" ht="13" x14ac:dyDescent="0.2">
      <c r="B47" s="423">
        <v>44</v>
      </c>
      <c r="C47" s="378">
        <v>3967</v>
      </c>
      <c r="D47" s="377" t="s">
        <v>154</v>
      </c>
      <c r="E47" s="379">
        <v>7.31506791436885</v>
      </c>
      <c r="F47" s="380">
        <v>7.3051640408524214</v>
      </c>
      <c r="G47" s="381">
        <v>7.299782533458913</v>
      </c>
      <c r="H47" s="382">
        <v>979.37987413823294</v>
      </c>
      <c r="I47" s="383">
        <v>624.46716164178747</v>
      </c>
      <c r="J47" s="384">
        <v>563.73444029178938</v>
      </c>
    </row>
    <row r="48" spans="2:16" ht="13" x14ac:dyDescent="0.2">
      <c r="B48" s="423">
        <v>45</v>
      </c>
      <c r="C48" s="378">
        <v>178</v>
      </c>
      <c r="D48" s="377" t="s">
        <v>26</v>
      </c>
      <c r="E48" s="379">
        <v>7.0208243893805529</v>
      </c>
      <c r="F48" s="380">
        <v>7.1671754740546199</v>
      </c>
      <c r="G48" s="381">
        <v>7.2154801610715795</v>
      </c>
      <c r="H48" s="382">
        <v>993.71783503248582</v>
      </c>
      <c r="I48" s="383">
        <v>628.66106608038194</v>
      </c>
      <c r="J48" s="384">
        <v>566.39272391509496</v>
      </c>
    </row>
    <row r="49" spans="2:11" ht="13" x14ac:dyDescent="0.2">
      <c r="B49" s="423">
        <v>46</v>
      </c>
      <c r="C49" s="378">
        <v>1101</v>
      </c>
      <c r="D49" s="377" t="s">
        <v>156</v>
      </c>
      <c r="E49" s="379">
        <v>7.1280548428078196</v>
      </c>
      <c r="F49" s="380">
        <v>7.1363959614715844</v>
      </c>
      <c r="G49" s="381">
        <v>6.532681914769392</v>
      </c>
      <c r="H49" s="382">
        <v>988.39998477876145</v>
      </c>
      <c r="I49" s="383">
        <v>629.6114512794112</v>
      </c>
      <c r="J49" s="384">
        <v>589.66184107564038</v>
      </c>
    </row>
    <row r="50" spans="2:11" ht="13" x14ac:dyDescent="0.2">
      <c r="B50" s="423">
        <v>47</v>
      </c>
      <c r="C50" s="378">
        <v>319</v>
      </c>
      <c r="D50" s="377" t="s">
        <v>155</v>
      </c>
      <c r="E50" s="379">
        <v>6.8812824912150896</v>
      </c>
      <c r="F50" s="380">
        <v>6.9867484424010451</v>
      </c>
      <c r="G50" s="381">
        <v>7.0206964574374746</v>
      </c>
      <c r="H50" s="382">
        <v>1000.8051063549041</v>
      </c>
      <c r="I50" s="383">
        <v>634.31234442927121</v>
      </c>
      <c r="J50" s="384">
        <v>572.70517437707974</v>
      </c>
      <c r="K50" s="351"/>
    </row>
    <row r="51" spans="2:11" ht="13" x14ac:dyDescent="0.2">
      <c r="B51" s="423">
        <v>48</v>
      </c>
      <c r="C51" s="378">
        <v>4323</v>
      </c>
      <c r="D51" s="377" t="s">
        <v>38</v>
      </c>
      <c r="E51" s="379">
        <v>6.9330626105849786</v>
      </c>
      <c r="F51" s="380">
        <v>6.9540439075653593</v>
      </c>
      <c r="G51" s="381">
        <v>7.6067560139017001</v>
      </c>
      <c r="H51" s="382">
        <v>998.15269173737056</v>
      </c>
      <c r="I51" s="383">
        <v>635.35783290948268</v>
      </c>
      <c r="J51" s="384">
        <v>554.40775247210081</v>
      </c>
    </row>
    <row r="52" spans="2:11" ht="13" x14ac:dyDescent="0.2">
      <c r="B52" s="423">
        <v>49</v>
      </c>
      <c r="C52" s="378">
        <v>1985</v>
      </c>
      <c r="D52" s="377" t="s">
        <v>33</v>
      </c>
      <c r="E52" s="379">
        <v>7.0622594820707336</v>
      </c>
      <c r="F52" s="380">
        <v>6.8715421601753874</v>
      </c>
      <c r="G52" s="381">
        <v>6.8162801477319714</v>
      </c>
      <c r="H52" s="382">
        <v>991.64999999999975</v>
      </c>
      <c r="I52" s="383">
        <v>638.02500000000009</v>
      </c>
      <c r="J52" s="384">
        <v>579.6</v>
      </c>
    </row>
    <row r="53" spans="2:11" ht="13" x14ac:dyDescent="0.2">
      <c r="B53" s="423">
        <v>50</v>
      </c>
      <c r="C53" s="386">
        <v>5675</v>
      </c>
      <c r="D53" s="385" t="s">
        <v>44</v>
      </c>
      <c r="E53" s="379">
        <v>6.7161769973859951</v>
      </c>
      <c r="F53" s="380">
        <v>6.7047579421452017</v>
      </c>
      <c r="G53" s="381">
        <v>6.9929899007869976</v>
      </c>
      <c r="H53" s="382">
        <v>1009.4463463632185</v>
      </c>
      <c r="I53" s="383">
        <v>643.551425343029</v>
      </c>
      <c r="J53" s="384">
        <v>573.62307286103328</v>
      </c>
    </row>
    <row r="54" spans="2:11" ht="13" x14ac:dyDescent="0.2">
      <c r="B54" s="423">
        <v>51</v>
      </c>
      <c r="C54" s="378">
        <v>4469</v>
      </c>
      <c r="D54" s="377" t="s">
        <v>40</v>
      </c>
      <c r="E54" s="379">
        <v>6.5063963448417121</v>
      </c>
      <c r="F54" s="380">
        <v>6.6855442452293801</v>
      </c>
      <c r="G54" s="381">
        <v>6.7499501639189399</v>
      </c>
      <c r="H54" s="382">
        <v>1020.8499999999999</v>
      </c>
      <c r="I54" s="383">
        <v>644.19999999999993</v>
      </c>
      <c r="J54" s="384">
        <v>581.89999999999986</v>
      </c>
    </row>
    <row r="55" spans="2:11" ht="13" x14ac:dyDescent="0.2">
      <c r="B55" s="423">
        <v>52</v>
      </c>
      <c r="C55" s="378">
        <v>2759</v>
      </c>
      <c r="D55" s="377" t="s">
        <v>37</v>
      </c>
      <c r="E55" s="379">
        <v>6.471367016230837</v>
      </c>
      <c r="F55" s="380">
        <v>6.6677570571476368</v>
      </c>
      <c r="G55" s="381">
        <v>6.8188420093698321</v>
      </c>
      <c r="H55" s="382">
        <v>1022.8027347188624</v>
      </c>
      <c r="I55" s="383">
        <v>644.80267032483414</v>
      </c>
      <c r="J55" s="384">
        <v>579.51179829280295</v>
      </c>
    </row>
    <row r="56" spans="2:11" ht="13" x14ac:dyDescent="0.2">
      <c r="B56" s="423">
        <v>53</v>
      </c>
      <c r="C56" s="378">
        <v>6934</v>
      </c>
      <c r="D56" s="377" t="s">
        <v>285</v>
      </c>
      <c r="E56" s="379">
        <v>6.2420990905484999</v>
      </c>
      <c r="F56" s="380">
        <v>6.5626717705380821</v>
      </c>
      <c r="G56" s="381">
        <v>6.8965399701173782</v>
      </c>
      <c r="H56" s="382">
        <v>1035.946726436742</v>
      </c>
      <c r="I56" s="383">
        <v>648.40806170817314</v>
      </c>
      <c r="J56" s="384">
        <v>576.85867389309988</v>
      </c>
    </row>
    <row r="57" spans="2:11" ht="13" x14ac:dyDescent="0.2">
      <c r="B57" s="423">
        <v>54</v>
      </c>
      <c r="C57" s="378">
        <v>6542</v>
      </c>
      <c r="D57" s="377" t="s">
        <v>42</v>
      </c>
      <c r="E57" s="379">
        <v>5.5620199305749223</v>
      </c>
      <c r="F57" s="380">
        <v>6.0579835849609127</v>
      </c>
      <c r="G57" s="381">
        <v>7.1057063442447799</v>
      </c>
      <c r="H57" s="382">
        <v>1079.125999359781</v>
      </c>
      <c r="I57" s="383">
        <v>666.87826867764397</v>
      </c>
      <c r="J57" s="384">
        <v>569.9203284588516</v>
      </c>
    </row>
    <row r="58" spans="2:11" ht="13.5" thickBot="1" x14ac:dyDescent="0.25">
      <c r="B58" s="423">
        <v>55</v>
      </c>
      <c r="C58" s="392">
        <v>5273</v>
      </c>
      <c r="D58" s="391" t="s">
        <v>254</v>
      </c>
      <c r="E58" s="393">
        <v>5.6388199716869343</v>
      </c>
      <c r="F58" s="394">
        <v>5.7815707679527213</v>
      </c>
      <c r="G58" s="395">
        <v>5.9512177087425533</v>
      </c>
      <c r="H58" s="396">
        <v>1073.9000000000003</v>
      </c>
      <c r="I58" s="397">
        <v>677.9</v>
      </c>
      <c r="J58" s="398">
        <v>612.34999999999991</v>
      </c>
    </row>
  </sheetData>
  <sheetProtection algorithmName="SHA-512" hashValue="sraWRE1qyhEnlO8BBirB3R5QOrYFkw2tIaZqD4u84fNHf29TuYSIt4TXiEb1SVn6fe7Sci2Li9zS/1BTdfrJrw==" saltValue="ei/Q/TcPhhIgx2jgwUze9g==" spinCount="100000" sheet="1" objects="1" scenarios="1"/>
  <mergeCells count="1">
    <mergeCell ref="B3:C3"/>
  </mergeCells>
  <phoneticPr fontId="4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20</vt:i4>
      </vt:variant>
    </vt:vector>
  </HeadingPairs>
  <TitlesOfParts>
    <vt:vector size="29" baseType="lpstr">
      <vt:lpstr>1月</vt:lpstr>
      <vt:lpstr>2月</vt:lpstr>
      <vt:lpstr>3月</vt:lpstr>
      <vt:lpstr>4月</vt:lpstr>
      <vt:lpstr>5月</vt:lpstr>
      <vt:lpstr>6月</vt:lpstr>
      <vt:lpstr>得点計</vt:lpstr>
      <vt:lpstr>ｺﾐｯﾃｨｰ</vt:lpstr>
      <vt:lpstr>参照ﾃﾞｰﾀ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ｺﾐｯﾃｨｰ!Print_Area</vt:lpstr>
      <vt:lpstr>得点計!Print_Area</vt:lpstr>
      <vt:lpstr>ＴＡ</vt:lpstr>
      <vt:lpstr>コース</vt:lpstr>
      <vt:lpstr>コース・距離</vt:lpstr>
      <vt:lpstr>レース番号</vt:lpstr>
      <vt:lpstr>レース名</vt:lpstr>
      <vt:lpstr>開催日</vt:lpstr>
      <vt:lpstr>各艇データ</vt:lpstr>
      <vt:lpstr>月</vt:lpstr>
      <vt:lpstr>暫定</vt:lpstr>
      <vt:lpstr>時刻</vt:lpstr>
      <vt:lpstr>得点</vt:lpstr>
      <vt:lpstr>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小網代ヨットクラブ KFRレース委員会</dc:creator>
  <cp:lastModifiedBy>osamu koike</cp:lastModifiedBy>
  <cp:lastPrinted>2022-12-17T11:13:12Z</cp:lastPrinted>
  <dcterms:created xsi:type="dcterms:W3CDTF">2015-05-21T03:15:11Z</dcterms:created>
  <dcterms:modified xsi:type="dcterms:W3CDTF">2023-01-10T01:29:54Z</dcterms:modified>
</cp:coreProperties>
</file>