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riouj\KYCHP\KYCHP_2018-\2018renewed\latest\Race\KFR\n新しいフォルダー\"/>
    </mc:Choice>
  </mc:AlternateContent>
  <xr:revisionPtr revIDLastSave="0" documentId="8_{044909B2-4863-4F99-A8C9-A1F587E473EA}" xr6:coauthVersionLast="47" xr6:coauthVersionMax="47" xr10:uidLastSave="{00000000-0000-0000-0000-000000000000}"/>
  <bookViews>
    <workbookView xWindow="390" yWindow="390" windowWidth="19275" windowHeight="17070" tabRatio="632" xr2:uid="{00000000-000D-0000-FFFF-FFFF00000000}"/>
  </bookViews>
  <sheets>
    <sheet name="7月" sheetId="27" r:id="rId1"/>
    <sheet name="8月" sheetId="30" r:id="rId2"/>
    <sheet name="9月" sheetId="32" r:id="rId3"/>
    <sheet name="10月" sheetId="33" r:id="rId4"/>
    <sheet name="11月" sheetId="35" r:id="rId5"/>
    <sheet name="12月" sheetId="36" r:id="rId6"/>
    <sheet name="得点計" sheetId="19" r:id="rId7"/>
    <sheet name="ｺﾐｯﾃｨｰ" sheetId="20" r:id="rId8"/>
    <sheet name="参照ﾃﾞｰﾀ" sheetId="2" r:id="rId9"/>
    <sheet name="9月 (KFRランデブー)" sheetId="34" r:id="rId10"/>
  </sheets>
  <definedNames>
    <definedName name="_xlnm._FilterDatabase" localSheetId="3" hidden="1">'10月'!$C$7:$K$17</definedName>
    <definedName name="_xlnm._FilterDatabase" localSheetId="4" hidden="1">'11月'!$C$7:$K$20</definedName>
    <definedName name="_xlnm._FilterDatabase" localSheetId="5" hidden="1">'12月'!$C$7:$K$20</definedName>
    <definedName name="_xlnm._FilterDatabase" localSheetId="0" hidden="1">'7月'!$C$7:$K$20</definedName>
    <definedName name="_xlnm._FilterDatabase" localSheetId="1" hidden="1">'8月'!$C$7:$G$20</definedName>
    <definedName name="_xlnm._FilterDatabase" localSheetId="2" hidden="1">'9月'!$C$7:$K$20</definedName>
    <definedName name="_xlnm._FilterDatabase" localSheetId="9" hidden="1">'9月 (KFRランデブー)'!$C$7:$K$20</definedName>
    <definedName name="_xlnm._FilterDatabase" localSheetId="6" hidden="1">得点計!$C$7:$K$26</definedName>
    <definedName name="AccessDatabase" hidden="1">"A:\フリートレース.mdb"</definedName>
    <definedName name="Button_1">"フリートレース_月別フォーマット_List"</definedName>
    <definedName name="Button_2">"フリートレース_月別フォーマット_List"</definedName>
    <definedName name="Button_3">"フリートレース_月別フォーマット_List"</definedName>
    <definedName name="Button_4">"フリートレース_月別フォーマット_List"</definedName>
    <definedName name="Button_7">"フリートレース_各艇データ__2__List"</definedName>
    <definedName name="Button_8">"フリートレース_各艇データ__2__List"</definedName>
    <definedName name="_xlnm.Print_Area" localSheetId="3">'10月'!$B$2:$Q$41</definedName>
    <definedName name="_xlnm.Print_Area" localSheetId="4">'11月'!$B$2:$Q$41</definedName>
    <definedName name="_xlnm.Print_Area" localSheetId="5">'12月'!$B$2:$Q$41</definedName>
    <definedName name="_xlnm.Print_Area" localSheetId="0">'7月'!$B$2:$Q$41</definedName>
    <definedName name="_xlnm.Print_Area" localSheetId="1">'8月'!$B$2:$Q$41</definedName>
    <definedName name="_xlnm.Print_Area" localSheetId="2">'9月'!$B$2:$Q$41</definedName>
    <definedName name="_xlnm.Print_Area" localSheetId="9">'9月 (KFRランデブー)'!$B$2:$Q$41</definedName>
    <definedName name="_xlnm.Print_Area" localSheetId="7">ｺﾐｯﾃｨｰ!$B$2:$M$33</definedName>
    <definedName name="_xlnm.Print_Area" localSheetId="6">得点計!$B$1:$N$48</definedName>
    <definedName name="ＴＡ">参照ﾃﾞｰﾀ!$AC$3:$AC$7</definedName>
    <definedName name="コース">参照ﾃﾞｰﾀ!$L$3:$L$15</definedName>
    <definedName name="コース・距離">参照ﾃﾞｰﾀ!$L$3:$N$15</definedName>
    <definedName name="フリートレース_各艇データ__2__List" localSheetId="3">#REF!</definedName>
    <definedName name="フリートレース_各艇データ__2__List" localSheetId="4">#REF!</definedName>
    <definedName name="フリートレース_各艇データ__2__List" localSheetId="5">#REF!</definedName>
    <definedName name="フリートレース_各艇データ__2__List" localSheetId="1">#REF!</definedName>
    <definedName name="フリートレース_各艇データ__2__List" localSheetId="2">#REF!</definedName>
    <definedName name="フリートレース_各艇データ__2__List" localSheetId="9">#REF!</definedName>
    <definedName name="フリートレース_各艇データ__2__List">#REF!</definedName>
    <definedName name="フリートレース_月別フォーマット_List" localSheetId="3">#REF!</definedName>
    <definedName name="フリートレース_月別フォーマット_List" localSheetId="4">#REF!</definedName>
    <definedName name="フリートレース_月別フォーマット_List" localSheetId="5">#REF!</definedName>
    <definedName name="フリートレース_月別フォーマット_List" localSheetId="1">#REF!</definedName>
    <definedName name="フリートレース_月別フォーマット_List" localSheetId="2">#REF!</definedName>
    <definedName name="フリートレース_月別フォーマット_List" localSheetId="9">#REF!</definedName>
    <definedName name="フリートレース_月別フォーマット_List">#REF!</definedName>
    <definedName name="レース番号">参照ﾃﾞｰﾀ!$W$3:$W$18</definedName>
    <definedName name="レース名">参照ﾃﾞｰﾀ!$Y$3:$Y$6</definedName>
    <definedName name="開催日">参照ﾃﾞｰﾀ!$T$3:$T$18</definedName>
    <definedName name="各艇データ">参照ﾃﾞｰﾀ!$C$4:$J$62</definedName>
    <definedName name="月">参照ﾃﾞｰﾀ!$R$3:$R$16</definedName>
    <definedName name="暫定">参照ﾃﾞｰﾀ!$AA$3:$AA$5</definedName>
    <definedName name="時刻">参照ﾃﾞｰﾀ!$AE$3:$AE$12</definedName>
    <definedName name="得点">参照ﾃﾞｰﾀ!$AG$3:$AG$7</definedName>
    <definedName name="年">参照ﾃﾞｰﾀ!$P$3:$P$12</definedName>
  </definedNames>
  <calcPr calcId="191029" iterateDelta="1E-4"/>
</workbook>
</file>

<file path=xl/calcChain.xml><?xml version="1.0" encoding="utf-8"?>
<calcChain xmlns="http://schemas.openxmlformats.org/spreadsheetml/2006/main">
  <c r="R12" i="19" l="1"/>
  <c r="D14" i="19"/>
  <c r="R29" i="19"/>
  <c r="R20" i="19"/>
  <c r="J37" i="19" l="1"/>
  <c r="K26" i="19"/>
  <c r="I22" i="35"/>
  <c r="I21" i="35"/>
  <c r="D23" i="19"/>
  <c r="D18" i="19"/>
  <c r="O6" i="30"/>
  <c r="D25" i="19"/>
  <c r="D22" i="19"/>
  <c r="D12" i="19"/>
  <c r="D17" i="19"/>
  <c r="D13" i="19"/>
  <c r="D24" i="19"/>
  <c r="D16" i="19"/>
  <c r="D15" i="19"/>
  <c r="D19" i="19"/>
  <c r="D7" i="19"/>
  <c r="D9" i="19"/>
  <c r="D21" i="19"/>
  <c r="D20" i="19"/>
  <c r="D10" i="19"/>
  <c r="D8" i="19"/>
  <c r="D11" i="19"/>
  <c r="O6" i="34"/>
  <c r="H31" i="34"/>
  <c r="D31" i="34"/>
  <c r="D30" i="34"/>
  <c r="D29" i="34"/>
  <c r="D28" i="34"/>
  <c r="H27" i="34"/>
  <c r="D27" i="34"/>
  <c r="H26" i="34"/>
  <c r="D26" i="34"/>
  <c r="D25" i="34"/>
  <c r="H12" i="34"/>
  <c r="D12" i="34"/>
  <c r="H11" i="34"/>
  <c r="D11" i="34"/>
  <c r="H10" i="34"/>
  <c r="D10" i="34"/>
  <c r="H9" i="34"/>
  <c r="D9" i="34"/>
  <c r="H8" i="34"/>
  <c r="D8" i="34"/>
  <c r="H7" i="34"/>
  <c r="D7" i="34"/>
  <c r="O6" i="32"/>
  <c r="R21" i="19"/>
  <c r="R28" i="19"/>
  <c r="R25" i="19"/>
  <c r="R23" i="19"/>
  <c r="R27" i="19"/>
  <c r="R26" i="19"/>
  <c r="K12" i="19" l="1"/>
  <c r="K22" i="19"/>
  <c r="K23" i="19"/>
  <c r="K14" i="19"/>
  <c r="K18" i="19"/>
  <c r="K15" i="19"/>
  <c r="K25" i="19"/>
  <c r="K9" i="19"/>
  <c r="K13" i="19"/>
  <c r="K19" i="19"/>
  <c r="K21" i="19"/>
  <c r="K17" i="19"/>
  <c r="K7" i="19"/>
  <c r="K16" i="19"/>
  <c r="K20" i="19"/>
  <c r="K24" i="19"/>
  <c r="K8" i="19"/>
  <c r="K10" i="19"/>
  <c r="K11" i="19"/>
  <c r="O6" i="27"/>
  <c r="D19" i="27"/>
  <c r="H23" i="32"/>
  <c r="D23" i="32"/>
  <c r="H22" i="32"/>
  <c r="D22" i="32"/>
  <c r="H21" i="32"/>
  <c r="D21" i="32"/>
  <c r="O6" i="35"/>
  <c r="H23" i="35"/>
  <c r="D23" i="35"/>
  <c r="D23" i="33"/>
  <c r="H22" i="33"/>
  <c r="D22" i="33"/>
  <c r="H21" i="33"/>
  <c r="D21" i="33"/>
  <c r="H20" i="33"/>
  <c r="D20" i="33"/>
  <c r="D2" i="27" l="1"/>
  <c r="R24" i="19"/>
  <c r="R16" i="19"/>
  <c r="R22" i="19"/>
  <c r="R14" i="19"/>
  <c r="R13" i="19"/>
  <c r="R15" i="19"/>
  <c r="R18" i="19"/>
  <c r="R19" i="19"/>
  <c r="R10" i="19"/>
  <c r="R11" i="19"/>
  <c r="R7" i="19"/>
  <c r="R8" i="19"/>
  <c r="R17" i="19"/>
  <c r="R9" i="19"/>
  <c r="AD31" i="35" l="1"/>
  <c r="AD30" i="35"/>
  <c r="AD29" i="35"/>
  <c r="AD28" i="35"/>
  <c r="AD27" i="35"/>
  <c r="AD26" i="35"/>
  <c r="AD25" i="35"/>
  <c r="AD24" i="35"/>
  <c r="AD23" i="35"/>
  <c r="AD22" i="35"/>
  <c r="AD21" i="35"/>
  <c r="AD20" i="35"/>
  <c r="AD19" i="35"/>
  <c r="AD18" i="35"/>
  <c r="AD17" i="35"/>
  <c r="AD16" i="35"/>
  <c r="AD15" i="35"/>
  <c r="AD14" i="35"/>
  <c r="AD13" i="35"/>
  <c r="AD12" i="35"/>
  <c r="AD11" i="35"/>
  <c r="AD10" i="35"/>
  <c r="AD9" i="35"/>
  <c r="AD8" i="35"/>
  <c r="AD7" i="35"/>
  <c r="D22" i="35" l="1"/>
  <c r="H16" i="35"/>
  <c r="H22" i="35"/>
  <c r="H9" i="35"/>
  <c r="H19" i="35"/>
  <c r="H18" i="35"/>
  <c r="H10" i="35"/>
  <c r="AA7" i="33" l="1"/>
  <c r="AB7" i="33"/>
  <c r="AC7" i="33"/>
  <c r="AA8" i="33"/>
  <c r="AB8" i="33"/>
  <c r="AC8" i="33"/>
  <c r="AA9" i="33"/>
  <c r="AB9" i="33"/>
  <c r="AC9" i="33"/>
  <c r="AA10" i="33"/>
  <c r="AB10" i="33"/>
  <c r="AC10" i="33"/>
  <c r="AA11" i="33"/>
  <c r="AB11" i="33"/>
  <c r="AC11" i="33"/>
  <c r="AA12" i="33"/>
  <c r="AB12" i="33"/>
  <c r="AC12" i="33"/>
  <c r="AA13" i="33"/>
  <c r="AB13" i="33"/>
  <c r="AC13" i="33"/>
  <c r="AA14" i="33"/>
  <c r="AB14" i="33"/>
  <c r="AC14" i="33"/>
  <c r="AA15" i="33"/>
  <c r="AB15" i="33"/>
  <c r="AC15" i="33"/>
  <c r="AA16" i="33"/>
  <c r="AB16" i="33"/>
  <c r="AC16" i="33"/>
  <c r="AA17" i="33"/>
  <c r="AB17" i="33"/>
  <c r="AC17" i="33"/>
  <c r="AA18" i="33"/>
  <c r="AB18" i="33"/>
  <c r="AC18" i="33"/>
  <c r="AA19" i="33"/>
  <c r="AB19" i="33"/>
  <c r="AC19" i="33"/>
  <c r="AA20" i="33"/>
  <c r="AB20" i="33"/>
  <c r="AC20" i="33"/>
  <c r="AA21" i="33"/>
  <c r="AB21" i="33"/>
  <c r="AC21" i="33"/>
  <c r="AA22" i="33"/>
  <c r="AB22" i="33"/>
  <c r="AC22" i="33"/>
  <c r="AA23" i="33"/>
  <c r="AB23" i="33"/>
  <c r="AC23" i="33"/>
  <c r="AA24" i="33"/>
  <c r="AB24" i="33"/>
  <c r="AC24" i="33"/>
  <c r="AA25" i="33"/>
  <c r="AB25" i="33"/>
  <c r="AC25" i="33"/>
  <c r="AA26" i="33"/>
  <c r="AB26" i="33"/>
  <c r="AC26" i="33"/>
  <c r="AA27" i="33"/>
  <c r="AB27" i="33"/>
  <c r="AC27" i="33"/>
  <c r="AA28" i="33"/>
  <c r="AB28" i="33"/>
  <c r="AC28" i="33"/>
  <c r="AA29" i="33"/>
  <c r="AB29" i="33"/>
  <c r="AC29" i="33"/>
  <c r="AA30" i="33"/>
  <c r="AB30" i="33"/>
  <c r="AC30" i="33"/>
  <c r="AA31" i="33"/>
  <c r="AB31" i="33"/>
  <c r="AC31" i="33"/>
  <c r="H19" i="33" l="1"/>
  <c r="H17" i="33"/>
  <c r="D17" i="33"/>
  <c r="F35" i="36" l="1"/>
  <c r="F39" i="35"/>
  <c r="F35" i="35"/>
  <c r="F35" i="33"/>
  <c r="F39" i="33"/>
  <c r="F35" i="27"/>
  <c r="F39" i="27"/>
  <c r="F35" i="30"/>
  <c r="F39" i="30"/>
  <c r="F35" i="32"/>
  <c r="F39" i="32"/>
  <c r="R12" i="20"/>
  <c r="R7" i="20" l="1"/>
  <c r="D20" i="27" l="1"/>
  <c r="H21" i="27" l="1"/>
  <c r="N3" i="36"/>
  <c r="R20" i="20"/>
  <c r="Q20" i="20"/>
  <c r="N3" i="35"/>
  <c r="T15" i="33"/>
  <c r="U15" i="33"/>
  <c r="V15" i="33"/>
  <c r="W15" i="33"/>
  <c r="X15" i="33"/>
  <c r="Y15" i="33"/>
  <c r="T16" i="33"/>
  <c r="U16" i="33"/>
  <c r="V16" i="33"/>
  <c r="W16" i="33"/>
  <c r="X16" i="33"/>
  <c r="Y16" i="33"/>
  <c r="T17" i="33"/>
  <c r="U17" i="33"/>
  <c r="V17" i="33"/>
  <c r="W17" i="33"/>
  <c r="X17" i="33"/>
  <c r="Y17" i="33"/>
  <c r="N3" i="30"/>
  <c r="K22" i="35" l="1"/>
  <c r="N22" i="35"/>
  <c r="N23" i="35"/>
  <c r="AJ17" i="2"/>
  <c r="P20" i="20" s="1"/>
  <c r="AQ17" i="2"/>
  <c r="AI17" i="2"/>
  <c r="D21" i="36" l="1"/>
  <c r="H21" i="36"/>
  <c r="D23" i="36"/>
  <c r="H23" i="36"/>
  <c r="D19" i="33" l="1"/>
  <c r="D22" i="30" l="1"/>
  <c r="O6" i="36" l="1"/>
  <c r="O6" i="33"/>
  <c r="O20" i="33" l="1"/>
  <c r="O22" i="33"/>
  <c r="O21" i="33"/>
  <c r="O8" i="33"/>
  <c r="O18" i="33"/>
  <c r="O19" i="33"/>
  <c r="AB31" i="36"/>
  <c r="AA31" i="36"/>
  <c r="Z31" i="36"/>
  <c r="X31" i="36"/>
  <c r="W31" i="36"/>
  <c r="I31" i="36" s="1"/>
  <c r="V31" i="36"/>
  <c r="U31" i="36"/>
  <c r="T31" i="36"/>
  <c r="S31" i="36"/>
  <c r="H31" i="36"/>
  <c r="D31" i="36"/>
  <c r="AB30" i="36"/>
  <c r="AA30" i="36"/>
  <c r="Z30" i="36"/>
  <c r="X30" i="36"/>
  <c r="W30" i="36"/>
  <c r="V30" i="36"/>
  <c r="U30" i="36"/>
  <c r="T30" i="36"/>
  <c r="S30" i="36"/>
  <c r="D30" i="36"/>
  <c r="AB29" i="36"/>
  <c r="AA29" i="36"/>
  <c r="Z29" i="36"/>
  <c r="X29" i="36"/>
  <c r="W29" i="36"/>
  <c r="V29" i="36"/>
  <c r="U29" i="36"/>
  <c r="T29" i="36"/>
  <c r="S29" i="36"/>
  <c r="D29" i="36"/>
  <c r="AB28" i="36"/>
  <c r="AA28" i="36"/>
  <c r="Z28" i="36"/>
  <c r="X28" i="36"/>
  <c r="W28" i="36"/>
  <c r="V28" i="36"/>
  <c r="U28" i="36"/>
  <c r="T28" i="36"/>
  <c r="S28" i="36"/>
  <c r="D28" i="36"/>
  <c r="AB27" i="36"/>
  <c r="AA27" i="36"/>
  <c r="Z27" i="36"/>
  <c r="X27" i="36"/>
  <c r="W27" i="36"/>
  <c r="V27" i="36"/>
  <c r="U27" i="36"/>
  <c r="T27" i="36"/>
  <c r="S27" i="36"/>
  <c r="H27" i="36"/>
  <c r="D27" i="36"/>
  <c r="AB26" i="36"/>
  <c r="AA26" i="36"/>
  <c r="Z26" i="36"/>
  <c r="X26" i="36"/>
  <c r="W26" i="36"/>
  <c r="I26" i="36" s="1"/>
  <c r="V26" i="36"/>
  <c r="U26" i="36"/>
  <c r="T26" i="36"/>
  <c r="S26" i="36"/>
  <c r="H26" i="36"/>
  <c r="D26" i="36"/>
  <c r="AB25" i="36"/>
  <c r="AA25" i="36"/>
  <c r="Z25" i="36"/>
  <c r="X25" i="36"/>
  <c r="W25" i="36"/>
  <c r="V25" i="36"/>
  <c r="U25" i="36"/>
  <c r="T25" i="36"/>
  <c r="S25" i="36"/>
  <c r="D25" i="36"/>
  <c r="AB24" i="36"/>
  <c r="AA24" i="36"/>
  <c r="Z24" i="36"/>
  <c r="X24" i="36"/>
  <c r="W24" i="36"/>
  <c r="V24" i="36"/>
  <c r="U24" i="36"/>
  <c r="T24" i="36"/>
  <c r="S24" i="36"/>
  <c r="AB23" i="36"/>
  <c r="AA23" i="36"/>
  <c r="Z23" i="36"/>
  <c r="X23" i="36"/>
  <c r="W23" i="36"/>
  <c r="V23" i="36"/>
  <c r="U23" i="36"/>
  <c r="T23" i="36"/>
  <c r="S23" i="36"/>
  <c r="AB22" i="36"/>
  <c r="AA22" i="36"/>
  <c r="Z22" i="36"/>
  <c r="X22" i="36"/>
  <c r="W22" i="36"/>
  <c r="V22" i="36"/>
  <c r="U22" i="36"/>
  <c r="T22" i="36"/>
  <c r="S22" i="36"/>
  <c r="AB21" i="36"/>
  <c r="AA21" i="36"/>
  <c r="Z21" i="36"/>
  <c r="X21" i="36"/>
  <c r="W21" i="36"/>
  <c r="V21" i="36"/>
  <c r="U21" i="36"/>
  <c r="T21" i="36"/>
  <c r="S21" i="36"/>
  <c r="H17" i="36"/>
  <c r="D17" i="36"/>
  <c r="AB20" i="36"/>
  <c r="AA20" i="36"/>
  <c r="Z20" i="36"/>
  <c r="X20" i="36"/>
  <c r="W20" i="36"/>
  <c r="V20" i="36"/>
  <c r="U20" i="36"/>
  <c r="T20" i="36"/>
  <c r="S20" i="36"/>
  <c r="H18" i="36"/>
  <c r="D18" i="36"/>
  <c r="AB19" i="36"/>
  <c r="AA19" i="36"/>
  <c r="Z19" i="36"/>
  <c r="X19" i="36"/>
  <c r="W19" i="36"/>
  <c r="V19" i="36"/>
  <c r="U19" i="36"/>
  <c r="T19" i="36"/>
  <c r="S19" i="36"/>
  <c r="H20" i="36"/>
  <c r="N20" i="36" s="1"/>
  <c r="D20" i="36"/>
  <c r="AB18" i="36"/>
  <c r="AA18" i="36"/>
  <c r="Z18" i="36"/>
  <c r="X18" i="36"/>
  <c r="W18" i="36"/>
  <c r="V18" i="36"/>
  <c r="U18" i="36"/>
  <c r="T18" i="36"/>
  <c r="S18" i="36"/>
  <c r="H22" i="36"/>
  <c r="N22" i="36" s="1"/>
  <c r="D22" i="36"/>
  <c r="AB17" i="36"/>
  <c r="AA17" i="36"/>
  <c r="Z17" i="36"/>
  <c r="X17" i="36"/>
  <c r="W17" i="36"/>
  <c r="V17" i="36"/>
  <c r="U17" i="36"/>
  <c r="T17" i="36"/>
  <c r="S17" i="36"/>
  <c r="H16" i="36"/>
  <c r="D16" i="36"/>
  <c r="AB16" i="36"/>
  <c r="AA16" i="36"/>
  <c r="Z16" i="36"/>
  <c r="O16" i="36" s="1"/>
  <c r="X16" i="36"/>
  <c r="W16" i="36"/>
  <c r="V16" i="36"/>
  <c r="U16" i="36"/>
  <c r="T16" i="36"/>
  <c r="S16" i="36"/>
  <c r="H19" i="36"/>
  <c r="D19" i="36"/>
  <c r="AB15" i="36"/>
  <c r="AA15" i="36"/>
  <c r="Z15" i="36"/>
  <c r="X15" i="36"/>
  <c r="W15" i="36"/>
  <c r="V15" i="36"/>
  <c r="U15" i="36"/>
  <c r="T15" i="36"/>
  <c r="S15" i="36"/>
  <c r="H14" i="36"/>
  <c r="D14" i="36"/>
  <c r="AB14" i="36"/>
  <c r="AA14" i="36"/>
  <c r="Z14" i="36"/>
  <c r="X14" i="36"/>
  <c r="W14" i="36"/>
  <c r="V14" i="36"/>
  <c r="U14" i="36"/>
  <c r="T14" i="36"/>
  <c r="S14" i="36"/>
  <c r="H13" i="36"/>
  <c r="D13" i="36"/>
  <c r="AB13" i="36"/>
  <c r="AA13" i="36"/>
  <c r="Z13" i="36"/>
  <c r="X13" i="36"/>
  <c r="W13" i="36"/>
  <c r="V13" i="36"/>
  <c r="U13" i="36"/>
  <c r="T13" i="36"/>
  <c r="S13" i="36"/>
  <c r="H11" i="36"/>
  <c r="D11" i="36"/>
  <c r="AB12" i="36"/>
  <c r="AA12" i="36"/>
  <c r="Z12" i="36"/>
  <c r="X12" i="36"/>
  <c r="W12" i="36"/>
  <c r="V12" i="36"/>
  <c r="U12" i="36"/>
  <c r="T12" i="36"/>
  <c r="S12" i="36"/>
  <c r="H15" i="36"/>
  <c r="D15" i="36"/>
  <c r="AB11" i="36"/>
  <c r="AA11" i="36"/>
  <c r="Z11" i="36"/>
  <c r="X11" i="36"/>
  <c r="W11" i="36"/>
  <c r="V11" i="36"/>
  <c r="U11" i="36"/>
  <c r="T11" i="36"/>
  <c r="S11" i="36"/>
  <c r="H12" i="36"/>
  <c r="D12" i="36"/>
  <c r="AB10" i="36"/>
  <c r="AA10" i="36"/>
  <c r="Z10" i="36"/>
  <c r="X10" i="36"/>
  <c r="W10" i="36"/>
  <c r="I10" i="36" s="1"/>
  <c r="V10" i="36"/>
  <c r="U10" i="36"/>
  <c r="T10" i="36"/>
  <c r="S10" i="36"/>
  <c r="H10" i="36"/>
  <c r="D10" i="36"/>
  <c r="AB9" i="36"/>
  <c r="AA9" i="36"/>
  <c r="Z9" i="36"/>
  <c r="X9" i="36"/>
  <c r="W9" i="36"/>
  <c r="V9" i="36"/>
  <c r="U9" i="36"/>
  <c r="T9" i="36"/>
  <c r="S9" i="36"/>
  <c r="H9" i="36"/>
  <c r="D9" i="36"/>
  <c r="AB8" i="36"/>
  <c r="AA8" i="36"/>
  <c r="Z8" i="36"/>
  <c r="X8" i="36"/>
  <c r="W8" i="36"/>
  <c r="V8" i="36"/>
  <c r="U8" i="36"/>
  <c r="T8" i="36"/>
  <c r="S8" i="36"/>
  <c r="H7" i="36"/>
  <c r="D7" i="36"/>
  <c r="AB7" i="36"/>
  <c r="AA7" i="36"/>
  <c r="Z7" i="36"/>
  <c r="X7" i="36"/>
  <c r="W7" i="36"/>
  <c r="V7" i="36"/>
  <c r="U7" i="36"/>
  <c r="T7" i="36"/>
  <c r="S7" i="36"/>
  <c r="H8" i="36"/>
  <c r="D8" i="36"/>
  <c r="N31" i="36"/>
  <c r="D2" i="36"/>
  <c r="AB31" i="35"/>
  <c r="AA31" i="35"/>
  <c r="Z31" i="35"/>
  <c r="X31" i="35"/>
  <c r="W31" i="35"/>
  <c r="I31" i="35" s="1"/>
  <c r="V31" i="35"/>
  <c r="U31" i="35"/>
  <c r="T31" i="35"/>
  <c r="S31" i="35"/>
  <c r="H31" i="35"/>
  <c r="N31" i="35" s="1"/>
  <c r="D31" i="35"/>
  <c r="AB30" i="35"/>
  <c r="AA30" i="35"/>
  <c r="Z30" i="35"/>
  <c r="X30" i="35"/>
  <c r="W30" i="35"/>
  <c r="V30" i="35"/>
  <c r="U30" i="35"/>
  <c r="T30" i="35"/>
  <c r="S30" i="35"/>
  <c r="D30" i="35"/>
  <c r="AB29" i="35"/>
  <c r="AA29" i="35"/>
  <c r="Z29" i="35"/>
  <c r="X29" i="35"/>
  <c r="W29" i="35"/>
  <c r="V29" i="35"/>
  <c r="U29" i="35"/>
  <c r="T29" i="35"/>
  <c r="S29" i="35"/>
  <c r="D29" i="35"/>
  <c r="AB28" i="35"/>
  <c r="AA28" i="35"/>
  <c r="Z28" i="35"/>
  <c r="X28" i="35"/>
  <c r="W28" i="35"/>
  <c r="V28" i="35"/>
  <c r="U28" i="35"/>
  <c r="T28" i="35"/>
  <c r="S28" i="35"/>
  <c r="D28" i="35"/>
  <c r="AB27" i="35"/>
  <c r="AA27" i="35"/>
  <c r="Z27" i="35"/>
  <c r="X27" i="35"/>
  <c r="W27" i="35"/>
  <c r="V27" i="35"/>
  <c r="U27" i="35"/>
  <c r="T27" i="35"/>
  <c r="S27" i="35"/>
  <c r="H27" i="35"/>
  <c r="D27" i="35"/>
  <c r="AB26" i="35"/>
  <c r="AA26" i="35"/>
  <c r="Z26" i="35"/>
  <c r="X26" i="35"/>
  <c r="W26" i="35"/>
  <c r="I26" i="35" s="1"/>
  <c r="V26" i="35"/>
  <c r="U26" i="35"/>
  <c r="T26" i="35"/>
  <c r="S26" i="35"/>
  <c r="H26" i="35"/>
  <c r="D26" i="35"/>
  <c r="AB25" i="35"/>
  <c r="AA25" i="35"/>
  <c r="Z25" i="35"/>
  <c r="X25" i="35"/>
  <c r="W25" i="35"/>
  <c r="V25" i="35"/>
  <c r="U25" i="35"/>
  <c r="T25" i="35"/>
  <c r="S25" i="35"/>
  <c r="D25" i="35"/>
  <c r="AB24" i="35"/>
  <c r="AA24" i="35"/>
  <c r="Z24" i="35"/>
  <c r="X24" i="35"/>
  <c r="W24" i="35"/>
  <c r="V24" i="35"/>
  <c r="U24" i="35"/>
  <c r="T24" i="35"/>
  <c r="S24" i="35"/>
  <c r="AB23" i="35"/>
  <c r="AA23" i="35"/>
  <c r="Z23" i="35"/>
  <c r="X23" i="35"/>
  <c r="W23" i="35"/>
  <c r="V23" i="35"/>
  <c r="I23" i="35" s="1"/>
  <c r="K23" i="35" s="1"/>
  <c r="U23" i="35"/>
  <c r="T23" i="35"/>
  <c r="S23" i="35"/>
  <c r="E23" i="35" s="1"/>
  <c r="AB22" i="35"/>
  <c r="AA22" i="35"/>
  <c r="Z22" i="35"/>
  <c r="X22" i="35"/>
  <c r="W22" i="35"/>
  <c r="V22" i="35"/>
  <c r="U22" i="35"/>
  <c r="T22" i="35"/>
  <c r="E22" i="35" s="1"/>
  <c r="S22" i="35"/>
  <c r="AB21" i="35"/>
  <c r="AA21" i="35"/>
  <c r="Z21" i="35"/>
  <c r="X21" i="35"/>
  <c r="W21" i="35"/>
  <c r="V21" i="35"/>
  <c r="U21" i="35"/>
  <c r="T21" i="35"/>
  <c r="S21" i="35"/>
  <c r="D16" i="35"/>
  <c r="AB20" i="35"/>
  <c r="AA20" i="35"/>
  <c r="Z20" i="35"/>
  <c r="X20" i="35"/>
  <c r="W20" i="35"/>
  <c r="V20" i="35"/>
  <c r="U20" i="35"/>
  <c r="T20" i="35"/>
  <c r="S20" i="35"/>
  <c r="D10" i="35"/>
  <c r="AB19" i="35"/>
  <c r="AA19" i="35"/>
  <c r="Z19" i="35"/>
  <c r="X19" i="35"/>
  <c r="W19" i="35"/>
  <c r="V19" i="35"/>
  <c r="U19" i="35"/>
  <c r="T19" i="35"/>
  <c r="S19" i="35"/>
  <c r="D18" i="35"/>
  <c r="AB18" i="35"/>
  <c r="AA18" i="35"/>
  <c r="Z18" i="35"/>
  <c r="X18" i="35"/>
  <c r="W18" i="35"/>
  <c r="V18" i="35"/>
  <c r="U18" i="35"/>
  <c r="T18" i="35"/>
  <c r="S18" i="35"/>
  <c r="D19" i="35"/>
  <c r="AB17" i="35"/>
  <c r="AA17" i="35"/>
  <c r="Z17" i="35"/>
  <c r="X17" i="35"/>
  <c r="W17" i="35"/>
  <c r="V17" i="35"/>
  <c r="U17" i="35"/>
  <c r="T17" i="35"/>
  <c r="S17" i="35"/>
  <c r="D9" i="35"/>
  <c r="AB16" i="35"/>
  <c r="AA16" i="35"/>
  <c r="Z16" i="35"/>
  <c r="X16" i="35"/>
  <c r="W16" i="35"/>
  <c r="V16" i="35"/>
  <c r="U16" i="35"/>
  <c r="T16" i="35"/>
  <c r="S16" i="35"/>
  <c r="H11" i="35"/>
  <c r="D11" i="35"/>
  <c r="AB15" i="35"/>
  <c r="AA15" i="35"/>
  <c r="Z15" i="35"/>
  <c r="X15" i="35"/>
  <c r="W15" i="35"/>
  <c r="V15" i="35"/>
  <c r="U15" i="35"/>
  <c r="T15" i="35"/>
  <c r="S15" i="35"/>
  <c r="H21" i="35"/>
  <c r="D21" i="35"/>
  <c r="AB14" i="35"/>
  <c r="AA14" i="35"/>
  <c r="Z14" i="35"/>
  <c r="X14" i="35"/>
  <c r="W14" i="35"/>
  <c r="V14" i="35"/>
  <c r="U14" i="35"/>
  <c r="T14" i="35"/>
  <c r="S14" i="35"/>
  <c r="H13" i="35"/>
  <c r="D13" i="35"/>
  <c r="AB13" i="35"/>
  <c r="AA13" i="35"/>
  <c r="Z13" i="35"/>
  <c r="X13" i="35"/>
  <c r="W13" i="35"/>
  <c r="V13" i="35"/>
  <c r="U13" i="35"/>
  <c r="T13" i="35"/>
  <c r="S13" i="35"/>
  <c r="H12" i="35"/>
  <c r="D12" i="35"/>
  <c r="AB12" i="35"/>
  <c r="AA12" i="35"/>
  <c r="Z12" i="35"/>
  <c r="X12" i="35"/>
  <c r="W12" i="35"/>
  <c r="V12" i="35"/>
  <c r="U12" i="35"/>
  <c r="T12" i="35"/>
  <c r="S12" i="35"/>
  <c r="H7" i="35"/>
  <c r="D7" i="35"/>
  <c r="AB11" i="35"/>
  <c r="AA11" i="35"/>
  <c r="Z11" i="35"/>
  <c r="X11" i="35"/>
  <c r="W11" i="35"/>
  <c r="V11" i="35"/>
  <c r="U11" i="35"/>
  <c r="T11" i="35"/>
  <c r="S11" i="35"/>
  <c r="H8" i="35"/>
  <c r="D8" i="35"/>
  <c r="AB10" i="35"/>
  <c r="AA10" i="35"/>
  <c r="Z10" i="35"/>
  <c r="X10" i="35"/>
  <c r="W10" i="35"/>
  <c r="V10" i="35"/>
  <c r="U10" i="35"/>
  <c r="T10" i="35"/>
  <c r="S10" i="35"/>
  <c r="H14" i="35"/>
  <c r="D14" i="35"/>
  <c r="AB9" i="35"/>
  <c r="AA9" i="35"/>
  <c r="Z9" i="35"/>
  <c r="X9" i="35"/>
  <c r="W9" i="35"/>
  <c r="V9" i="35"/>
  <c r="U9" i="35"/>
  <c r="T9" i="35"/>
  <c r="S9" i="35"/>
  <c r="H20" i="35"/>
  <c r="D20" i="35"/>
  <c r="AB8" i="35"/>
  <c r="AA8" i="35"/>
  <c r="Z8" i="35"/>
  <c r="X8" i="35"/>
  <c r="W8" i="35"/>
  <c r="V8" i="35"/>
  <c r="U8" i="35"/>
  <c r="T8" i="35"/>
  <c r="S8" i="35"/>
  <c r="H15" i="35"/>
  <c r="D15" i="35"/>
  <c r="AB7" i="35"/>
  <c r="AA7" i="35"/>
  <c r="Z7" i="35"/>
  <c r="X7" i="35"/>
  <c r="W7" i="35"/>
  <c r="V7" i="35"/>
  <c r="U7" i="35"/>
  <c r="T7" i="35"/>
  <c r="S7" i="35"/>
  <c r="H17" i="35"/>
  <c r="N17" i="35" s="1"/>
  <c r="D17" i="35"/>
  <c r="D2" i="35"/>
  <c r="F35" i="34"/>
  <c r="AB31" i="34"/>
  <c r="AA31" i="34"/>
  <c r="Z31" i="34"/>
  <c r="O31" i="34" s="1"/>
  <c r="X31" i="34"/>
  <c r="W31" i="34"/>
  <c r="I31" i="34" s="1"/>
  <c r="V31" i="34"/>
  <c r="U31" i="34"/>
  <c r="T31" i="34"/>
  <c r="S31" i="34"/>
  <c r="AB30" i="34"/>
  <c r="AA30" i="34"/>
  <c r="Z30" i="34"/>
  <c r="X30" i="34"/>
  <c r="W30" i="34"/>
  <c r="V30" i="34"/>
  <c r="U30" i="34"/>
  <c r="T30" i="34"/>
  <c r="S30" i="34"/>
  <c r="AB29" i="34"/>
  <c r="AA29" i="34"/>
  <c r="Z29" i="34"/>
  <c r="X29" i="34"/>
  <c r="W29" i="34"/>
  <c r="V29" i="34"/>
  <c r="U29" i="34"/>
  <c r="T29" i="34"/>
  <c r="S29" i="34"/>
  <c r="AB28" i="34"/>
  <c r="AA28" i="34"/>
  <c r="Z28" i="34"/>
  <c r="X28" i="34"/>
  <c r="W28" i="34"/>
  <c r="V28" i="34"/>
  <c r="U28" i="34"/>
  <c r="T28" i="34"/>
  <c r="S28" i="34"/>
  <c r="AB27" i="34"/>
  <c r="AA27" i="34"/>
  <c r="Z27" i="34"/>
  <c r="X27" i="34"/>
  <c r="W27" i="34"/>
  <c r="V27" i="34"/>
  <c r="U27" i="34"/>
  <c r="T27" i="34"/>
  <c r="S27" i="34"/>
  <c r="AB26" i="34"/>
  <c r="AA26" i="34"/>
  <c r="Z26" i="34"/>
  <c r="O26" i="34" s="1"/>
  <c r="X26" i="34"/>
  <c r="W26" i="34"/>
  <c r="I26" i="34" s="1"/>
  <c r="V26" i="34"/>
  <c r="U26" i="34"/>
  <c r="T26" i="34"/>
  <c r="S26" i="34"/>
  <c r="AB25" i="34"/>
  <c r="AA25" i="34"/>
  <c r="Z25" i="34"/>
  <c r="X25" i="34"/>
  <c r="W25" i="34"/>
  <c r="V25" i="34"/>
  <c r="U25" i="34"/>
  <c r="T25" i="34"/>
  <c r="S25" i="34"/>
  <c r="AB24" i="34"/>
  <c r="AA24" i="34"/>
  <c r="Z24" i="34"/>
  <c r="X24" i="34"/>
  <c r="W24" i="34"/>
  <c r="V24" i="34"/>
  <c r="U24" i="34"/>
  <c r="T24" i="34"/>
  <c r="S24" i="34"/>
  <c r="AB23" i="34"/>
  <c r="AA23" i="34"/>
  <c r="Z23" i="34"/>
  <c r="X23" i="34"/>
  <c r="W23" i="34"/>
  <c r="I23" i="34" s="1"/>
  <c r="V23" i="34"/>
  <c r="U23" i="34"/>
  <c r="T23" i="34"/>
  <c r="S23" i="34"/>
  <c r="AB22" i="34"/>
  <c r="AA22" i="34"/>
  <c r="Z22" i="34"/>
  <c r="X22" i="34"/>
  <c r="W22" i="34"/>
  <c r="I22" i="34" s="1"/>
  <c r="V22" i="34"/>
  <c r="U22" i="34"/>
  <c r="T22" i="34"/>
  <c r="S22" i="34"/>
  <c r="AB21" i="34"/>
  <c r="AA21" i="34"/>
  <c r="Z21" i="34"/>
  <c r="X21" i="34"/>
  <c r="W21" i="34"/>
  <c r="I21" i="34" s="1"/>
  <c r="V21" i="34"/>
  <c r="U21" i="34"/>
  <c r="T21" i="34"/>
  <c r="S21" i="34"/>
  <c r="AB20" i="34"/>
  <c r="AA20" i="34"/>
  <c r="Z20" i="34"/>
  <c r="X20" i="34"/>
  <c r="W20" i="34"/>
  <c r="I20" i="34" s="1"/>
  <c r="V20" i="34"/>
  <c r="U20" i="34"/>
  <c r="T20" i="34"/>
  <c r="S20" i="34"/>
  <c r="AB19" i="34"/>
  <c r="AA19" i="34"/>
  <c r="Z19" i="34"/>
  <c r="X19" i="34"/>
  <c r="W19" i="34"/>
  <c r="I19" i="34" s="1"/>
  <c r="V19" i="34"/>
  <c r="U19" i="34"/>
  <c r="T19" i="34"/>
  <c r="S19" i="34"/>
  <c r="AB18" i="34"/>
  <c r="AA18" i="34"/>
  <c r="Z18" i="34"/>
  <c r="X18" i="34"/>
  <c r="W18" i="34"/>
  <c r="I18" i="34" s="1"/>
  <c r="V18" i="34"/>
  <c r="U18" i="34"/>
  <c r="T18" i="34"/>
  <c r="S18" i="34"/>
  <c r="AB17" i="34"/>
  <c r="AA17" i="34"/>
  <c r="Z17" i="34"/>
  <c r="X17" i="34"/>
  <c r="W17" i="34"/>
  <c r="I17" i="34" s="1"/>
  <c r="V17" i="34"/>
  <c r="U17" i="34"/>
  <c r="T17" i="34"/>
  <c r="S17" i="34"/>
  <c r="AB16" i="34"/>
  <c r="AA16" i="34"/>
  <c r="Z16" i="34"/>
  <c r="X16" i="34"/>
  <c r="W16" i="34"/>
  <c r="I16" i="34" s="1"/>
  <c r="V16" i="34"/>
  <c r="U16" i="34"/>
  <c r="T16" i="34"/>
  <c r="S16" i="34"/>
  <c r="AB15" i="34"/>
  <c r="AA15" i="34"/>
  <c r="Z15" i="34"/>
  <c r="X15" i="34"/>
  <c r="W15" i="34"/>
  <c r="I15" i="34" s="1"/>
  <c r="V15" i="34"/>
  <c r="U15" i="34"/>
  <c r="T15" i="34"/>
  <c r="S15" i="34"/>
  <c r="AB14" i="34"/>
  <c r="AA14" i="34"/>
  <c r="Z14" i="34"/>
  <c r="X14" i="34"/>
  <c r="W14" i="34"/>
  <c r="I14" i="34" s="1"/>
  <c r="V14" i="34"/>
  <c r="U14" i="34"/>
  <c r="T14" i="34"/>
  <c r="S14" i="34"/>
  <c r="AB13" i="34"/>
  <c r="AA13" i="34"/>
  <c r="Z13" i="34"/>
  <c r="X13" i="34"/>
  <c r="W13" i="34"/>
  <c r="I13" i="34" s="1"/>
  <c r="V13" i="34"/>
  <c r="U13" i="34"/>
  <c r="T13" i="34"/>
  <c r="S13" i="34"/>
  <c r="AB12" i="34"/>
  <c r="AA12" i="34"/>
  <c r="Z12" i="34"/>
  <c r="X12" i="34"/>
  <c r="W12" i="34"/>
  <c r="I12" i="34" s="1"/>
  <c r="V12" i="34"/>
  <c r="U12" i="34"/>
  <c r="T12" i="34"/>
  <c r="E12" i="34" s="1"/>
  <c r="S12" i="34"/>
  <c r="AB11" i="34"/>
  <c r="AA11" i="34"/>
  <c r="Z11" i="34"/>
  <c r="X11" i="34"/>
  <c r="W11" i="34"/>
  <c r="V11" i="34"/>
  <c r="U11" i="34"/>
  <c r="T11" i="34"/>
  <c r="S11" i="34"/>
  <c r="AB10" i="34"/>
  <c r="AA10" i="34"/>
  <c r="Z10" i="34"/>
  <c r="X10" i="34"/>
  <c r="W10" i="34"/>
  <c r="I10" i="34" s="1"/>
  <c r="V10" i="34"/>
  <c r="U10" i="34"/>
  <c r="T10" i="34"/>
  <c r="S10" i="34"/>
  <c r="AB9" i="34"/>
  <c r="AA9" i="34"/>
  <c r="Z9" i="34"/>
  <c r="X9" i="34"/>
  <c r="W9" i="34"/>
  <c r="I9" i="34" s="1"/>
  <c r="V9" i="34"/>
  <c r="U9" i="34"/>
  <c r="T9" i="34"/>
  <c r="S9" i="34"/>
  <c r="AB8" i="34"/>
  <c r="AA8" i="34"/>
  <c r="Z8" i="34"/>
  <c r="X8" i="34"/>
  <c r="W8" i="34"/>
  <c r="I8" i="34" s="1"/>
  <c r="V8" i="34"/>
  <c r="U8" i="34"/>
  <c r="T8" i="34"/>
  <c r="E8" i="34" s="1"/>
  <c r="S8" i="34"/>
  <c r="AB7" i="34"/>
  <c r="AA7" i="34"/>
  <c r="Z7" i="34"/>
  <c r="X7" i="34"/>
  <c r="W7" i="34"/>
  <c r="I7" i="34" s="1"/>
  <c r="V7" i="34"/>
  <c r="U7" i="34"/>
  <c r="T7" i="34"/>
  <c r="E7" i="34" s="1"/>
  <c r="S7" i="34"/>
  <c r="N3" i="34"/>
  <c r="D2" i="34"/>
  <c r="O31" i="33"/>
  <c r="Y31" i="33"/>
  <c r="X31" i="33"/>
  <c r="I31" i="33" s="1"/>
  <c r="W31" i="33"/>
  <c r="V31" i="33"/>
  <c r="U31" i="33"/>
  <c r="T31" i="33"/>
  <c r="H31" i="33"/>
  <c r="D31" i="33"/>
  <c r="Y30" i="33"/>
  <c r="X30" i="33"/>
  <c r="W30" i="33"/>
  <c r="V30" i="33"/>
  <c r="U30" i="33"/>
  <c r="T30" i="33"/>
  <c r="D30" i="33"/>
  <c r="Y29" i="33"/>
  <c r="X29" i="33"/>
  <c r="W29" i="33"/>
  <c r="V29" i="33"/>
  <c r="U29" i="33"/>
  <c r="T29" i="33"/>
  <c r="D29" i="33"/>
  <c r="Y28" i="33"/>
  <c r="X28" i="33"/>
  <c r="W28" i="33"/>
  <c r="V28" i="33"/>
  <c r="U28" i="33"/>
  <c r="T28" i="33"/>
  <c r="D28" i="33"/>
  <c r="Y27" i="33"/>
  <c r="X27" i="33"/>
  <c r="W27" i="33"/>
  <c r="V27" i="33"/>
  <c r="U27" i="33"/>
  <c r="T27" i="33"/>
  <c r="H27" i="33"/>
  <c r="D27" i="33"/>
  <c r="Y26" i="33"/>
  <c r="X26" i="33"/>
  <c r="I26" i="33" s="1"/>
  <c r="W26" i="33"/>
  <c r="V26" i="33"/>
  <c r="U26" i="33"/>
  <c r="T26" i="33"/>
  <c r="H26" i="33"/>
  <c r="D26" i="33"/>
  <c r="Y25" i="33"/>
  <c r="X25" i="33"/>
  <c r="W25" i="33"/>
  <c r="V25" i="33"/>
  <c r="U25" i="33"/>
  <c r="T25" i="33"/>
  <c r="D25" i="33"/>
  <c r="Y24" i="33"/>
  <c r="X24" i="33"/>
  <c r="W24" i="33"/>
  <c r="V24" i="33"/>
  <c r="U24" i="33"/>
  <c r="T24" i="33"/>
  <c r="Y23" i="33"/>
  <c r="X23" i="33"/>
  <c r="W23" i="33"/>
  <c r="V23" i="33"/>
  <c r="U23" i="33"/>
  <c r="T23" i="33"/>
  <c r="Y22" i="33"/>
  <c r="X22" i="33"/>
  <c r="I22" i="33" s="1"/>
  <c r="W22" i="33"/>
  <c r="V22" i="33"/>
  <c r="U22" i="33"/>
  <c r="E22" i="33" s="1"/>
  <c r="T22" i="33"/>
  <c r="Y21" i="33"/>
  <c r="X21" i="33"/>
  <c r="I21" i="33" s="1"/>
  <c r="W21" i="33"/>
  <c r="V21" i="33"/>
  <c r="U21" i="33"/>
  <c r="E21" i="33" s="1"/>
  <c r="T21" i="33"/>
  <c r="Y20" i="33"/>
  <c r="X20" i="33"/>
  <c r="I20" i="33" s="1"/>
  <c r="W20" i="33"/>
  <c r="V20" i="33"/>
  <c r="U20" i="33"/>
  <c r="E20" i="33" s="1"/>
  <c r="T20" i="33"/>
  <c r="Y19" i="33"/>
  <c r="X19" i="33"/>
  <c r="I16" i="33" s="1"/>
  <c r="W19" i="33"/>
  <c r="V19" i="33"/>
  <c r="U19" i="33"/>
  <c r="E16" i="33" s="1"/>
  <c r="T19" i="33"/>
  <c r="Y18" i="33"/>
  <c r="X18" i="33"/>
  <c r="W18" i="33"/>
  <c r="V18" i="33"/>
  <c r="U18" i="33"/>
  <c r="E15" i="33" s="1"/>
  <c r="T18" i="33"/>
  <c r="H13" i="33"/>
  <c r="D13" i="33"/>
  <c r="H16" i="33"/>
  <c r="D16" i="33"/>
  <c r="H18" i="33"/>
  <c r="D18" i="33"/>
  <c r="Y14" i="33"/>
  <c r="X14" i="33"/>
  <c r="W14" i="33"/>
  <c r="V14" i="33"/>
  <c r="U14" i="33"/>
  <c r="T14" i="33"/>
  <c r="I15" i="33"/>
  <c r="H15" i="33"/>
  <c r="D15" i="33"/>
  <c r="Y13" i="33"/>
  <c r="X13" i="33"/>
  <c r="W13" i="33"/>
  <c r="V13" i="33"/>
  <c r="U13" i="33"/>
  <c r="T13" i="33"/>
  <c r="H12" i="33"/>
  <c r="D12" i="33"/>
  <c r="Y12" i="33"/>
  <c r="X12" i="33"/>
  <c r="W12" i="33"/>
  <c r="V12" i="33"/>
  <c r="U12" i="33"/>
  <c r="T12" i="33"/>
  <c r="H11" i="33"/>
  <c r="D11" i="33"/>
  <c r="Y11" i="33"/>
  <c r="X11" i="33"/>
  <c r="W11" i="33"/>
  <c r="V11" i="33"/>
  <c r="U11" i="33"/>
  <c r="T11" i="33"/>
  <c r="H14" i="33"/>
  <c r="D14" i="33"/>
  <c r="Y10" i="33"/>
  <c r="X10" i="33"/>
  <c r="W10" i="33"/>
  <c r="V10" i="33"/>
  <c r="U10" i="33"/>
  <c r="T10" i="33"/>
  <c r="H8" i="33"/>
  <c r="D8" i="33"/>
  <c r="Y9" i="33"/>
  <c r="X9" i="33"/>
  <c r="W9" i="33"/>
  <c r="V9" i="33"/>
  <c r="U9" i="33"/>
  <c r="T9" i="33"/>
  <c r="H7" i="33"/>
  <c r="D7" i="33"/>
  <c r="Y8" i="33"/>
  <c r="X8" i="33"/>
  <c r="W8" i="33"/>
  <c r="V8" i="33"/>
  <c r="U8" i="33"/>
  <c r="T8" i="33"/>
  <c r="H9" i="33"/>
  <c r="D9" i="33"/>
  <c r="Y7" i="33"/>
  <c r="X7" i="33"/>
  <c r="W7" i="33"/>
  <c r="V7" i="33"/>
  <c r="U7" i="33"/>
  <c r="E10" i="33" s="1"/>
  <c r="T7" i="33"/>
  <c r="H10" i="33"/>
  <c r="D10" i="33"/>
  <c r="N3" i="33"/>
  <c r="D2" i="33"/>
  <c r="AC31" i="32"/>
  <c r="AB31" i="32"/>
  <c r="AA31" i="32"/>
  <c r="Y31" i="32"/>
  <c r="X31" i="32"/>
  <c r="W31" i="32"/>
  <c r="V31" i="32"/>
  <c r="U31" i="32"/>
  <c r="T31" i="32"/>
  <c r="H31" i="32"/>
  <c r="D31" i="32"/>
  <c r="AC30" i="32"/>
  <c r="AB30" i="32"/>
  <c r="AA30" i="32"/>
  <c r="Y30" i="32"/>
  <c r="X30" i="32"/>
  <c r="W30" i="32"/>
  <c r="V30" i="32"/>
  <c r="U30" i="32"/>
  <c r="T30" i="32"/>
  <c r="D30" i="32"/>
  <c r="AC29" i="32"/>
  <c r="AB29" i="32"/>
  <c r="AA29" i="32"/>
  <c r="Y29" i="32"/>
  <c r="X29" i="32"/>
  <c r="W29" i="32"/>
  <c r="V29" i="32"/>
  <c r="U29" i="32"/>
  <c r="T29" i="32"/>
  <c r="D29" i="32"/>
  <c r="AC28" i="32"/>
  <c r="AB28" i="32"/>
  <c r="AA28" i="32"/>
  <c r="Y28" i="32"/>
  <c r="X28" i="32"/>
  <c r="W28" i="32"/>
  <c r="V28" i="32"/>
  <c r="U28" i="32"/>
  <c r="T28" i="32"/>
  <c r="D28" i="32"/>
  <c r="AC27" i="32"/>
  <c r="AB27" i="32"/>
  <c r="AA27" i="32"/>
  <c r="Y27" i="32"/>
  <c r="X27" i="32"/>
  <c r="W27" i="32"/>
  <c r="V27" i="32"/>
  <c r="U27" i="32"/>
  <c r="T27" i="32"/>
  <c r="H27" i="32"/>
  <c r="D27" i="32"/>
  <c r="AC26" i="32"/>
  <c r="AB26" i="32"/>
  <c r="AA26" i="32"/>
  <c r="Y26" i="32"/>
  <c r="X26" i="32"/>
  <c r="W26" i="32"/>
  <c r="V26" i="32"/>
  <c r="U26" i="32"/>
  <c r="T26" i="32"/>
  <c r="H26" i="32"/>
  <c r="D26" i="32"/>
  <c r="AC25" i="32"/>
  <c r="AB25" i="32"/>
  <c r="AA25" i="32"/>
  <c r="Y25" i="32"/>
  <c r="X25" i="32"/>
  <c r="W25" i="32"/>
  <c r="V25" i="32"/>
  <c r="U25" i="32"/>
  <c r="T25" i="32"/>
  <c r="D25" i="32"/>
  <c r="AC24" i="32"/>
  <c r="AB24" i="32"/>
  <c r="AA24" i="32"/>
  <c r="Y24" i="32"/>
  <c r="X24" i="32"/>
  <c r="W24" i="32"/>
  <c r="V24" i="32"/>
  <c r="U24" i="32"/>
  <c r="T24" i="32"/>
  <c r="AC23" i="32"/>
  <c r="AB23" i="32"/>
  <c r="AA23" i="32"/>
  <c r="Y23" i="32"/>
  <c r="X23" i="32"/>
  <c r="W23" i="32"/>
  <c r="V23" i="32"/>
  <c r="U23" i="32"/>
  <c r="T23" i="32"/>
  <c r="AC22" i="32"/>
  <c r="AB22" i="32"/>
  <c r="AA22" i="32"/>
  <c r="Y22" i="32"/>
  <c r="X22" i="32"/>
  <c r="W22" i="32"/>
  <c r="V22" i="32"/>
  <c r="U22" i="32"/>
  <c r="T22" i="32"/>
  <c r="AC21" i="32"/>
  <c r="AB21" i="32"/>
  <c r="AA21" i="32"/>
  <c r="Y21" i="32"/>
  <c r="X21" i="32"/>
  <c r="W21" i="32"/>
  <c r="V21" i="32"/>
  <c r="U21" i="32"/>
  <c r="T21" i="32"/>
  <c r="N3" i="32"/>
  <c r="D2" i="32"/>
  <c r="AC31" i="30"/>
  <c r="AB31" i="30"/>
  <c r="AA31" i="30"/>
  <c r="Y31" i="30"/>
  <c r="X31" i="30"/>
  <c r="W31" i="30"/>
  <c r="V31" i="30"/>
  <c r="U31" i="30"/>
  <c r="T31" i="30"/>
  <c r="H31" i="30"/>
  <c r="D31" i="30"/>
  <c r="AC30" i="30"/>
  <c r="AB30" i="30"/>
  <c r="AA30" i="30"/>
  <c r="Y30" i="30"/>
  <c r="X30" i="30"/>
  <c r="W30" i="30"/>
  <c r="V30" i="30"/>
  <c r="U30" i="30"/>
  <c r="T30" i="30"/>
  <c r="D30" i="30"/>
  <c r="AC29" i="30"/>
  <c r="AB29" i="30"/>
  <c r="AA29" i="30"/>
  <c r="Y29" i="30"/>
  <c r="X29" i="30"/>
  <c r="W29" i="30"/>
  <c r="V29" i="30"/>
  <c r="U29" i="30"/>
  <c r="T29" i="30"/>
  <c r="D29" i="30"/>
  <c r="AC28" i="30"/>
  <c r="AB28" i="30"/>
  <c r="AA28" i="30"/>
  <c r="Y28" i="30"/>
  <c r="X28" i="30"/>
  <c r="W28" i="30"/>
  <c r="V28" i="30"/>
  <c r="U28" i="30"/>
  <c r="T28" i="30"/>
  <c r="D28" i="30"/>
  <c r="AC27" i="30"/>
  <c r="AB27" i="30"/>
  <c r="AA27" i="30"/>
  <c r="Y27" i="30"/>
  <c r="X27" i="30"/>
  <c r="W27" i="30"/>
  <c r="V27" i="30"/>
  <c r="U27" i="30"/>
  <c r="T27" i="30"/>
  <c r="H27" i="30"/>
  <c r="D27" i="30"/>
  <c r="AC26" i="30"/>
  <c r="AB26" i="30"/>
  <c r="AA26" i="30"/>
  <c r="Y26" i="30"/>
  <c r="X26" i="30"/>
  <c r="W26" i="30"/>
  <c r="V26" i="30"/>
  <c r="U26" i="30"/>
  <c r="T26" i="30"/>
  <c r="H26" i="30"/>
  <c r="D26" i="30"/>
  <c r="AC25" i="30"/>
  <c r="AB25" i="30"/>
  <c r="AA25" i="30"/>
  <c r="Y25" i="30"/>
  <c r="X25" i="30"/>
  <c r="W25" i="30"/>
  <c r="V25" i="30"/>
  <c r="U25" i="30"/>
  <c r="T25" i="30"/>
  <c r="D25" i="30"/>
  <c r="AC24" i="30"/>
  <c r="AB24" i="30"/>
  <c r="AA24" i="30"/>
  <c r="Y24" i="30"/>
  <c r="X24" i="30"/>
  <c r="W24" i="30"/>
  <c r="V24" i="30"/>
  <c r="U24" i="30"/>
  <c r="T24" i="30"/>
  <c r="AC23" i="30"/>
  <c r="AB23" i="30"/>
  <c r="AA23" i="30"/>
  <c r="Y23" i="30"/>
  <c r="X23" i="30"/>
  <c r="W23" i="30"/>
  <c r="V23" i="30"/>
  <c r="U23" i="30"/>
  <c r="T23" i="30"/>
  <c r="D23" i="30"/>
  <c r="AC22" i="30"/>
  <c r="AB22" i="30"/>
  <c r="AA22" i="30"/>
  <c r="Y22" i="30"/>
  <c r="X22" i="30"/>
  <c r="W22" i="30"/>
  <c r="V22" i="30"/>
  <c r="U22" i="30"/>
  <c r="T22" i="30"/>
  <c r="AC21" i="30"/>
  <c r="AB21" i="30"/>
  <c r="AA21" i="30"/>
  <c r="AC20" i="30"/>
  <c r="AB20" i="30"/>
  <c r="AA20" i="30"/>
  <c r="AC19" i="30"/>
  <c r="AB19" i="30"/>
  <c r="AA19" i="30"/>
  <c r="AC18" i="30"/>
  <c r="AB18" i="30"/>
  <c r="AA18" i="30"/>
  <c r="AC17" i="30"/>
  <c r="AB17" i="30"/>
  <c r="AA17" i="30"/>
  <c r="AC16" i="30"/>
  <c r="AB16" i="30"/>
  <c r="AA16" i="30"/>
  <c r="AC15" i="30"/>
  <c r="AB15" i="30"/>
  <c r="AA15" i="30"/>
  <c r="AC14" i="30"/>
  <c r="AB14" i="30"/>
  <c r="AA14" i="30"/>
  <c r="AC13" i="30"/>
  <c r="AB13" i="30"/>
  <c r="AA13" i="30"/>
  <c r="AC12" i="30"/>
  <c r="AB12" i="30"/>
  <c r="AA12" i="30"/>
  <c r="AC11" i="30"/>
  <c r="AB11" i="30"/>
  <c r="AA11" i="30"/>
  <c r="AC10" i="30"/>
  <c r="AB10" i="30"/>
  <c r="AA10" i="30"/>
  <c r="AC9" i="30"/>
  <c r="AB9" i="30"/>
  <c r="AA9" i="30"/>
  <c r="AC8" i="30"/>
  <c r="AB8" i="30"/>
  <c r="AA8" i="30"/>
  <c r="AC7" i="30"/>
  <c r="AB7" i="30"/>
  <c r="AA7" i="30"/>
  <c r="D2" i="30"/>
  <c r="I11" i="34" l="1"/>
  <c r="E11" i="34"/>
  <c r="E10" i="34"/>
  <c r="E9" i="34"/>
  <c r="K11" i="34"/>
  <c r="K19" i="34"/>
  <c r="K21" i="35"/>
  <c r="N21" i="35"/>
  <c r="K9" i="34"/>
  <c r="K12" i="34"/>
  <c r="K20" i="34"/>
  <c r="K13" i="34"/>
  <c r="K21" i="34"/>
  <c r="K14" i="34"/>
  <c r="K22" i="34"/>
  <c r="K7" i="34"/>
  <c r="M7" i="34" s="1"/>
  <c r="K15" i="34"/>
  <c r="K23" i="34"/>
  <c r="K31" i="34"/>
  <c r="K8" i="34"/>
  <c r="K16" i="34"/>
  <c r="K17" i="34"/>
  <c r="N26" i="34"/>
  <c r="N18" i="34"/>
  <c r="N11" i="34"/>
  <c r="N8" i="34"/>
  <c r="N20" i="34"/>
  <c r="N10" i="34"/>
  <c r="K27" i="34"/>
  <c r="N19" i="34"/>
  <c r="N16" i="34"/>
  <c r="N12" i="34"/>
  <c r="N22" i="34"/>
  <c r="N9" i="34"/>
  <c r="N27" i="34"/>
  <c r="N13" i="34"/>
  <c r="N31" i="34"/>
  <c r="N17" i="34"/>
  <c r="N21" i="34"/>
  <c r="N14" i="34"/>
  <c r="N23" i="34"/>
  <c r="N7" i="34"/>
  <c r="N15" i="34"/>
  <c r="K10" i="34"/>
  <c r="K18" i="34"/>
  <c r="K26" i="34"/>
  <c r="N20" i="35"/>
  <c r="N18" i="35"/>
  <c r="I31" i="32"/>
  <c r="K31" i="32" s="1"/>
  <c r="I21" i="32"/>
  <c r="K21" i="32" s="1"/>
  <c r="E14" i="33"/>
  <c r="I13" i="33"/>
  <c r="K13" i="33" s="1"/>
  <c r="E13" i="33"/>
  <c r="E12" i="33"/>
  <c r="I12" i="33"/>
  <c r="K20" i="33"/>
  <c r="K22" i="33"/>
  <c r="K21" i="33"/>
  <c r="I22" i="32"/>
  <c r="K22" i="32" s="1"/>
  <c r="I26" i="32"/>
  <c r="K26" i="32" s="1"/>
  <c r="I23" i="32"/>
  <c r="K23" i="32" s="1"/>
  <c r="N19" i="35"/>
  <c r="N22" i="32"/>
  <c r="N21" i="32"/>
  <c r="N23" i="32"/>
  <c r="N21" i="33"/>
  <c r="N22" i="33"/>
  <c r="N20" i="33"/>
  <c r="I19" i="35"/>
  <c r="K19" i="35" s="1"/>
  <c r="I12" i="35"/>
  <c r="K12" i="35" s="1"/>
  <c r="E18" i="35"/>
  <c r="I20" i="35"/>
  <c r="K20" i="35" s="1"/>
  <c r="E13" i="35"/>
  <c r="E9" i="35"/>
  <c r="I11" i="35"/>
  <c r="K11" i="35" s="1"/>
  <c r="I10" i="35"/>
  <c r="K10" i="35" s="1"/>
  <c r="I16" i="35"/>
  <c r="K16" i="35" s="1"/>
  <c r="E11" i="35"/>
  <c r="E19" i="35"/>
  <c r="E10" i="35"/>
  <c r="E16" i="35"/>
  <c r="I14" i="35"/>
  <c r="K14" i="35" s="1"/>
  <c r="I9" i="35"/>
  <c r="K9" i="35" s="1"/>
  <c r="I18" i="35"/>
  <c r="K18" i="35" s="1"/>
  <c r="N18" i="33"/>
  <c r="N19" i="33"/>
  <c r="I11" i="33"/>
  <c r="K11" i="33" s="1"/>
  <c r="I19" i="33"/>
  <c r="K19" i="33" s="1"/>
  <c r="I17" i="33"/>
  <c r="K17" i="33" s="1"/>
  <c r="I10" i="33"/>
  <c r="K10" i="33" s="1"/>
  <c r="I14" i="33"/>
  <c r="K14" i="33" s="1"/>
  <c r="E11" i="33"/>
  <c r="E19" i="33"/>
  <c r="E17" i="33"/>
  <c r="O22" i="36"/>
  <c r="O31" i="35"/>
  <c r="O31" i="30"/>
  <c r="E22" i="36"/>
  <c r="I22" i="36"/>
  <c r="K22" i="36" s="1"/>
  <c r="O20" i="36"/>
  <c r="I15" i="36"/>
  <c r="K15" i="36" s="1"/>
  <c r="I19" i="36"/>
  <c r="K19" i="36" s="1"/>
  <c r="E8" i="36"/>
  <c r="E12" i="36"/>
  <c r="E20" i="36"/>
  <c r="I13" i="36"/>
  <c r="K13" i="36" s="1"/>
  <c r="E14" i="36"/>
  <c r="E23" i="36"/>
  <c r="E13" i="36"/>
  <c r="I17" i="36"/>
  <c r="K17" i="36" s="1"/>
  <c r="I8" i="36"/>
  <c r="K8" i="36" s="1"/>
  <c r="I23" i="36"/>
  <c r="K23" i="36" s="1"/>
  <c r="E10" i="36"/>
  <c r="I16" i="36"/>
  <c r="K16" i="36" s="1"/>
  <c r="I7" i="36"/>
  <c r="K7" i="36" s="1"/>
  <c r="E9" i="36"/>
  <c r="E11" i="36"/>
  <c r="E16" i="36"/>
  <c r="I18" i="36"/>
  <c r="K18" i="36" s="1"/>
  <c r="E17" i="36"/>
  <c r="I21" i="36"/>
  <c r="K21" i="36" s="1"/>
  <c r="I9" i="36"/>
  <c r="K9" i="36" s="1"/>
  <c r="I11" i="36"/>
  <c r="K11" i="36" s="1"/>
  <c r="E7" i="36"/>
  <c r="I12" i="36"/>
  <c r="K12" i="36" s="1"/>
  <c r="E15" i="36"/>
  <c r="I14" i="36"/>
  <c r="K14" i="36" s="1"/>
  <c r="E19" i="36"/>
  <c r="I20" i="36"/>
  <c r="K20" i="36" s="1"/>
  <c r="E18" i="36"/>
  <c r="E21" i="36"/>
  <c r="E7" i="35"/>
  <c r="I17" i="35"/>
  <c r="K17" i="35" s="1"/>
  <c r="I8" i="35"/>
  <c r="K8" i="35" s="1"/>
  <c r="E15" i="35"/>
  <c r="I13" i="35"/>
  <c r="K13" i="35" s="1"/>
  <c r="E21" i="35"/>
  <c r="E14" i="35"/>
  <c r="E20" i="35"/>
  <c r="E12" i="35"/>
  <c r="E17" i="35"/>
  <c r="E8" i="35"/>
  <c r="I15" i="35"/>
  <c r="K15" i="35" s="1"/>
  <c r="I7" i="35"/>
  <c r="K7" i="35" s="1"/>
  <c r="E9" i="33"/>
  <c r="I8" i="33"/>
  <c r="K8" i="33" s="1"/>
  <c r="I18" i="33"/>
  <c r="K18" i="33" s="1"/>
  <c r="E18" i="33"/>
  <c r="I7" i="33"/>
  <c r="K7" i="33" s="1"/>
  <c r="E8" i="33"/>
  <c r="I9" i="33"/>
  <c r="K9" i="33" s="1"/>
  <c r="E7" i="33"/>
  <c r="I31" i="30"/>
  <c r="K31" i="30" s="1"/>
  <c r="I26" i="30"/>
  <c r="K26" i="30" s="1"/>
  <c r="K10" i="36"/>
  <c r="K27" i="36"/>
  <c r="K31" i="35"/>
  <c r="O31" i="32"/>
  <c r="N31" i="33"/>
  <c r="N8" i="36"/>
  <c r="K31" i="36"/>
  <c r="K26" i="36"/>
  <c r="N7" i="35"/>
  <c r="N11" i="35"/>
  <c r="N16" i="35"/>
  <c r="K27" i="35"/>
  <c r="N7" i="36"/>
  <c r="N11" i="36"/>
  <c r="N15" i="36"/>
  <c r="N12" i="36"/>
  <c r="N19" i="36"/>
  <c r="N23" i="36"/>
  <c r="N17" i="36"/>
  <c r="O31" i="36"/>
  <c r="O7" i="36"/>
  <c r="O11" i="36"/>
  <c r="O15" i="36"/>
  <c r="O12" i="36"/>
  <c r="O19" i="36"/>
  <c r="O23" i="36"/>
  <c r="O17" i="36"/>
  <c r="N26" i="36"/>
  <c r="N27" i="36"/>
  <c r="N10" i="35"/>
  <c r="N14" i="35"/>
  <c r="N10" i="36"/>
  <c r="N13" i="36"/>
  <c r="N9" i="36"/>
  <c r="N14" i="36"/>
  <c r="N18" i="36"/>
  <c r="N21" i="36"/>
  <c r="N16" i="36"/>
  <c r="O26" i="36"/>
  <c r="O8" i="36"/>
  <c r="O10" i="36"/>
  <c r="O13" i="36"/>
  <c r="O9" i="36"/>
  <c r="O14" i="36"/>
  <c r="O18" i="36"/>
  <c r="O21" i="36"/>
  <c r="K26" i="35"/>
  <c r="N26" i="35"/>
  <c r="N27" i="35"/>
  <c r="N8" i="35"/>
  <c r="N9" i="35"/>
  <c r="N12" i="35"/>
  <c r="N13" i="35"/>
  <c r="N15" i="35"/>
  <c r="O26" i="35"/>
  <c r="N11" i="33"/>
  <c r="N13" i="33"/>
  <c r="N16" i="33"/>
  <c r="N8" i="33"/>
  <c r="K15" i="33"/>
  <c r="K31" i="33"/>
  <c r="N10" i="33"/>
  <c r="K12" i="33"/>
  <c r="K26" i="33"/>
  <c r="N9" i="33"/>
  <c r="N14" i="33"/>
  <c r="K16" i="33"/>
  <c r="N7" i="33"/>
  <c r="N12" i="33"/>
  <c r="O10" i="33"/>
  <c r="O12" i="33"/>
  <c r="O14" i="33"/>
  <c r="O16" i="33"/>
  <c r="N26" i="33"/>
  <c r="N27" i="33"/>
  <c r="N15" i="33"/>
  <c r="N17" i="33"/>
  <c r="O26" i="33"/>
  <c r="K27" i="33"/>
  <c r="O7" i="33"/>
  <c r="O9" i="33"/>
  <c r="O11" i="33"/>
  <c r="O13" i="33"/>
  <c r="O15" i="33"/>
  <c r="O17" i="33"/>
  <c r="K27" i="32"/>
  <c r="O26" i="32"/>
  <c r="N31" i="32"/>
  <c r="N26" i="32"/>
  <c r="N27" i="32"/>
  <c r="K27" i="30"/>
  <c r="N26" i="30"/>
  <c r="N27" i="30"/>
  <c r="O26" i="30"/>
  <c r="N31" i="30"/>
  <c r="M10" i="34" l="1"/>
  <c r="M8" i="34"/>
  <c r="M9" i="34"/>
  <c r="M31" i="34"/>
  <c r="M13" i="34"/>
  <c r="L9" i="34"/>
  <c r="M23" i="34"/>
  <c r="M27" i="34"/>
  <c r="L11" i="34"/>
  <c r="M11" i="34"/>
  <c r="L26" i="34"/>
  <c r="M17" i="34"/>
  <c r="M18" i="34"/>
  <c r="L22" i="34"/>
  <c r="L14" i="34"/>
  <c r="M20" i="34"/>
  <c r="L7" i="34"/>
  <c r="L27" i="34"/>
  <c r="L20" i="34"/>
  <c r="M26" i="34"/>
  <c r="L18" i="34"/>
  <c r="L19" i="34"/>
  <c r="M14" i="34"/>
  <c r="M22" i="34"/>
  <c r="L17" i="34"/>
  <c r="L31" i="34"/>
  <c r="M19" i="34"/>
  <c r="M15" i="34"/>
  <c r="L12" i="34"/>
  <c r="L10" i="34"/>
  <c r="L8" i="34"/>
  <c r="L13" i="34"/>
  <c r="M16" i="34"/>
  <c r="M21" i="34"/>
  <c r="L21" i="34"/>
  <c r="L23" i="34"/>
  <c r="M12" i="34"/>
  <c r="L16" i="34"/>
  <c r="L15" i="34"/>
  <c r="M22" i="35"/>
  <c r="L21" i="35"/>
  <c r="M23" i="35"/>
  <c r="L23" i="35"/>
  <c r="M21" i="35"/>
  <c r="L22" i="35"/>
  <c r="M20" i="33"/>
  <c r="M23" i="32"/>
  <c r="L22" i="32"/>
  <c r="L22" i="33"/>
  <c r="M22" i="33"/>
  <c r="M22" i="32"/>
  <c r="L21" i="32"/>
  <c r="L21" i="33"/>
  <c r="M21" i="32"/>
  <c r="M21" i="33"/>
  <c r="L20" i="33"/>
  <c r="L23" i="32"/>
  <c r="L20" i="35"/>
  <c r="M18" i="35"/>
  <c r="M19" i="35"/>
  <c r="L18" i="35"/>
  <c r="M20" i="35"/>
  <c r="L19" i="35"/>
  <c r="L17" i="35"/>
  <c r="M17" i="35"/>
  <c r="L19" i="33"/>
  <c r="M19" i="33"/>
  <c r="M18" i="33"/>
  <c r="M7" i="33"/>
  <c r="L18" i="33"/>
  <c r="L20" i="36"/>
  <c r="L22" i="36"/>
  <c r="M22" i="36"/>
  <c r="M20" i="36"/>
  <c r="M16" i="36"/>
  <c r="L9" i="36"/>
  <c r="M8" i="35"/>
  <c r="M11" i="35"/>
  <c r="L9" i="35"/>
  <c r="L12" i="35"/>
  <c r="L31" i="35"/>
  <c r="M21" i="36"/>
  <c r="M27" i="36"/>
  <c r="L23" i="36"/>
  <c r="M9" i="36"/>
  <c r="L10" i="36"/>
  <c r="L14" i="36"/>
  <c r="M19" i="36"/>
  <c r="M7" i="36"/>
  <c r="M18" i="36"/>
  <c r="L27" i="36"/>
  <c r="L12" i="36"/>
  <c r="L8" i="36"/>
  <c r="M10" i="36"/>
  <c r="M31" i="36"/>
  <c r="M14" i="36"/>
  <c r="L11" i="36"/>
  <c r="L16" i="36"/>
  <c r="M12" i="36"/>
  <c r="M8" i="36"/>
  <c r="L31" i="36"/>
  <c r="M17" i="36"/>
  <c r="L15" i="36"/>
  <c r="M15" i="36"/>
  <c r="L13" i="36"/>
  <c r="L21" i="36"/>
  <c r="M13" i="36"/>
  <c r="M23" i="36"/>
  <c r="M11" i="36"/>
  <c r="L31" i="33"/>
  <c r="L7" i="33"/>
  <c r="M9" i="33"/>
  <c r="L11" i="33"/>
  <c r="L13" i="33"/>
  <c r="L17" i="36"/>
  <c r="M31" i="35"/>
  <c r="M13" i="33"/>
  <c r="M17" i="33"/>
  <c r="L17" i="33"/>
  <c r="L15" i="35"/>
  <c r="L7" i="35"/>
  <c r="M15" i="35"/>
  <c r="L19" i="36"/>
  <c r="L7" i="36"/>
  <c r="L8" i="33"/>
  <c r="L10" i="33"/>
  <c r="M26" i="33"/>
  <c r="M12" i="33"/>
  <c r="M12" i="35"/>
  <c r="L8" i="35"/>
  <c r="M27" i="35"/>
  <c r="L14" i="35"/>
  <c r="L18" i="36"/>
  <c r="M15" i="33"/>
  <c r="L16" i="33"/>
  <c r="M14" i="33"/>
  <c r="L10" i="35"/>
  <c r="M14" i="35"/>
  <c r="M16" i="35"/>
  <c r="M31" i="30"/>
  <c r="L27" i="30"/>
  <c r="M13" i="35"/>
  <c r="L13" i="35"/>
  <c r="L27" i="35"/>
  <c r="L16" i="35"/>
  <c r="M9" i="35"/>
  <c r="L11" i="35"/>
  <c r="M7" i="35"/>
  <c r="M10" i="35"/>
  <c r="L26" i="36"/>
  <c r="M26" i="36"/>
  <c r="L26" i="32"/>
  <c r="M10" i="33"/>
  <c r="M31" i="33"/>
  <c r="L26" i="35"/>
  <c r="M26" i="35"/>
  <c r="M16" i="33"/>
  <c r="M11" i="33"/>
  <c r="L14" i="33"/>
  <c r="L9" i="33"/>
  <c r="L15" i="33"/>
  <c r="M8" i="33"/>
  <c r="L12" i="33"/>
  <c r="M26" i="32"/>
  <c r="L26" i="33"/>
  <c r="L31" i="32"/>
  <c r="L27" i="33"/>
  <c r="M27" i="33"/>
  <c r="L27" i="32"/>
  <c r="M27" i="32"/>
  <c r="M31" i="32"/>
  <c r="M27" i="30"/>
  <c r="M26" i="30"/>
  <c r="L26" i="30"/>
  <c r="L31" i="30"/>
  <c r="G37" i="19" l="1"/>
  <c r="D28" i="19" l="1"/>
  <c r="D26" i="19"/>
  <c r="L5" i="20" l="1"/>
  <c r="F37" i="19" l="1"/>
  <c r="AQ5" i="2" l="1"/>
  <c r="AQ6" i="2"/>
  <c r="AQ7" i="2"/>
  <c r="AQ8" i="2"/>
  <c r="AQ9" i="2"/>
  <c r="AQ11" i="2"/>
  <c r="AQ12" i="2"/>
  <c r="AQ13" i="2"/>
  <c r="AQ14" i="2"/>
  <c r="AQ15" i="2"/>
  <c r="AQ16" i="2"/>
  <c r="D29" i="19" l="1"/>
  <c r="S15" i="20" l="1"/>
  <c r="Q7" i="20"/>
  <c r="Q8" i="20"/>
  <c r="R8" i="20"/>
  <c r="Q9" i="20"/>
  <c r="R9" i="20"/>
  <c r="Q10" i="20"/>
  <c r="R10" i="20"/>
  <c r="Q11" i="20"/>
  <c r="R11" i="20"/>
  <c r="Q12" i="20"/>
  <c r="Q13" i="20"/>
  <c r="R13" i="20"/>
  <c r="Q14" i="20"/>
  <c r="R14" i="20"/>
  <c r="Q15" i="20"/>
  <c r="R15" i="20"/>
  <c r="Q16" i="20"/>
  <c r="R16" i="20"/>
  <c r="Q17" i="20"/>
  <c r="R17" i="20"/>
  <c r="Q18" i="20"/>
  <c r="R18" i="20"/>
  <c r="R6" i="20"/>
  <c r="Q6" i="20"/>
  <c r="AQ4" i="2"/>
  <c r="AI2" i="2"/>
  <c r="U22" i="19"/>
  <c r="R34" i="19"/>
  <c r="Y31" i="27"/>
  <c r="X31" i="27"/>
  <c r="W31" i="27"/>
  <c r="Y30" i="27"/>
  <c r="X30" i="27"/>
  <c r="W30" i="27"/>
  <c r="Y29" i="27"/>
  <c r="X29" i="27"/>
  <c r="W29" i="27"/>
  <c r="Y28" i="27"/>
  <c r="X28" i="27"/>
  <c r="W28" i="27"/>
  <c r="Y27" i="27"/>
  <c r="X27" i="27"/>
  <c r="W27" i="27"/>
  <c r="Y26" i="27"/>
  <c r="X26" i="27"/>
  <c r="W26" i="27"/>
  <c r="Y25" i="27"/>
  <c r="X25" i="27"/>
  <c r="W25" i="27"/>
  <c r="Y24" i="27"/>
  <c r="X24" i="27"/>
  <c r="W24" i="27"/>
  <c r="Y23" i="27"/>
  <c r="X23" i="27"/>
  <c r="W23" i="27"/>
  <c r="Y22" i="27"/>
  <c r="X22" i="27"/>
  <c r="W22" i="27"/>
  <c r="Y21" i="27"/>
  <c r="X21" i="27"/>
  <c r="W21" i="27"/>
  <c r="Y20" i="27"/>
  <c r="X20" i="27"/>
  <c r="W20" i="27"/>
  <c r="Y19" i="27"/>
  <c r="X19" i="27"/>
  <c r="W19" i="27"/>
  <c r="V31" i="27"/>
  <c r="U31" i="27"/>
  <c r="T31" i="27"/>
  <c r="V30" i="27"/>
  <c r="U30" i="27"/>
  <c r="T30" i="27"/>
  <c r="V29" i="27"/>
  <c r="U29" i="27"/>
  <c r="T29" i="27"/>
  <c r="V28" i="27"/>
  <c r="U28" i="27"/>
  <c r="T28" i="27"/>
  <c r="V27" i="27"/>
  <c r="U27" i="27"/>
  <c r="T27" i="27"/>
  <c r="V26" i="27"/>
  <c r="U26" i="27"/>
  <c r="T26" i="27"/>
  <c r="V25" i="27"/>
  <c r="U25" i="27"/>
  <c r="T25" i="27"/>
  <c r="V24" i="27"/>
  <c r="U24" i="27"/>
  <c r="T24" i="27"/>
  <c r="V23" i="27"/>
  <c r="U23" i="27"/>
  <c r="T23" i="27"/>
  <c r="V22" i="27"/>
  <c r="U22" i="27"/>
  <c r="T22" i="27"/>
  <c r="V21" i="27"/>
  <c r="U21" i="27"/>
  <c r="T21" i="27"/>
  <c r="V20" i="27"/>
  <c r="U20" i="27"/>
  <c r="T20" i="27"/>
  <c r="V19" i="27"/>
  <c r="U19" i="27"/>
  <c r="T19" i="27"/>
  <c r="AA36" i="19"/>
  <c r="D36" i="19"/>
  <c r="D35" i="19"/>
  <c r="D34" i="19"/>
  <c r="U29" i="19"/>
  <c r="U27" i="19"/>
  <c r="B5" i="20"/>
  <c r="I37" i="19"/>
  <c r="AC31" i="27"/>
  <c r="AB31" i="27"/>
  <c r="AA31" i="27"/>
  <c r="H31" i="27"/>
  <c r="D31" i="27"/>
  <c r="AC30" i="27"/>
  <c r="AB30" i="27"/>
  <c r="AA30" i="27"/>
  <c r="D30" i="27"/>
  <c r="AC29" i="27"/>
  <c r="AB29" i="27"/>
  <c r="AA29" i="27"/>
  <c r="D29" i="27"/>
  <c r="AC28" i="27"/>
  <c r="AB28" i="27"/>
  <c r="AA28" i="27"/>
  <c r="D28" i="27"/>
  <c r="AC27" i="27"/>
  <c r="AB27" i="27"/>
  <c r="AA27" i="27"/>
  <c r="H27" i="27"/>
  <c r="D27" i="27"/>
  <c r="AC26" i="27"/>
  <c r="AB26" i="27"/>
  <c r="AA26" i="27"/>
  <c r="H26" i="27"/>
  <c r="D26" i="27"/>
  <c r="AC25" i="27"/>
  <c r="AB25" i="27"/>
  <c r="AA25" i="27"/>
  <c r="D25" i="27"/>
  <c r="AC24" i="27"/>
  <c r="AB24" i="27"/>
  <c r="AA24" i="27"/>
  <c r="AC23" i="27"/>
  <c r="AB23" i="27"/>
  <c r="AA23" i="27"/>
  <c r="D23" i="27"/>
  <c r="AC22" i="27"/>
  <c r="AB22" i="27"/>
  <c r="AA22" i="27"/>
  <c r="AC21" i="27"/>
  <c r="AB21" i="27"/>
  <c r="AA21" i="27"/>
  <c r="AC20" i="27"/>
  <c r="AB20" i="27"/>
  <c r="AA20" i="27"/>
  <c r="AC19" i="27"/>
  <c r="AB19" i="27"/>
  <c r="AA19" i="27"/>
  <c r="AC18" i="27"/>
  <c r="AB18" i="27"/>
  <c r="AA18" i="27"/>
  <c r="AF37" i="19"/>
  <c r="AE37" i="19"/>
  <c r="AD37" i="19"/>
  <c r="AC37" i="19"/>
  <c r="AB37" i="19"/>
  <c r="U11" i="19"/>
  <c r="U18" i="19"/>
  <c r="U24" i="19"/>
  <c r="U23" i="19"/>
  <c r="U19" i="19"/>
  <c r="U14" i="19"/>
  <c r="U7" i="19"/>
  <c r="U10" i="19"/>
  <c r="U9" i="19"/>
  <c r="U12" i="19"/>
  <c r="U8" i="19"/>
  <c r="U15" i="19"/>
  <c r="U21" i="19"/>
  <c r="U16" i="19"/>
  <c r="U20" i="19"/>
  <c r="U13" i="19"/>
  <c r="U26" i="19"/>
  <c r="U25" i="19"/>
  <c r="U28" i="19"/>
  <c r="U17" i="19"/>
  <c r="AJ10" i="2"/>
  <c r="P12" i="20" s="1"/>
  <c r="E37" i="19"/>
  <c r="AJ5" i="2"/>
  <c r="P7" i="20" s="1"/>
  <c r="AJ6" i="2"/>
  <c r="P8" i="20" s="1"/>
  <c r="AJ7" i="2"/>
  <c r="P9" i="20" s="1"/>
  <c r="AJ8" i="2"/>
  <c r="P10" i="20" s="1"/>
  <c r="AJ9" i="2"/>
  <c r="P11" i="20" s="1"/>
  <c r="AJ11" i="2"/>
  <c r="P13" i="20" s="1"/>
  <c r="AJ12" i="2"/>
  <c r="P14" i="20" s="1"/>
  <c r="AJ13" i="2"/>
  <c r="P15" i="20" s="1"/>
  <c r="AJ14" i="2"/>
  <c r="P16" i="20" s="1"/>
  <c r="AJ15" i="2"/>
  <c r="P17" i="20" s="1"/>
  <c r="AJ16" i="2"/>
  <c r="P18" i="20" s="1"/>
  <c r="AJ4" i="2"/>
  <c r="P6" i="20" s="1"/>
  <c r="AI5" i="2"/>
  <c r="D4" i="20" s="1"/>
  <c r="AI6" i="2"/>
  <c r="F4" i="20" s="1"/>
  <c r="AI7" i="2"/>
  <c r="H4" i="20" s="1"/>
  <c r="AI8" i="2"/>
  <c r="J4" i="20" s="1"/>
  <c r="AI9" i="2"/>
  <c r="L4" i="20" s="1"/>
  <c r="AI10" i="2"/>
  <c r="B19" i="20" s="1"/>
  <c r="AI11" i="2"/>
  <c r="D19" i="20" s="1"/>
  <c r="AI12" i="2"/>
  <c r="AI13" i="2"/>
  <c r="F19" i="20" s="1"/>
  <c r="AI14" i="2"/>
  <c r="H19" i="20" s="1"/>
  <c r="AI15" i="2"/>
  <c r="J19" i="20" s="1"/>
  <c r="AI16" i="2"/>
  <c r="L19" i="20" s="1"/>
  <c r="AI4" i="2"/>
  <c r="B4" i="20" s="1"/>
  <c r="R40" i="19"/>
  <c r="R39" i="19"/>
  <c r="H37" i="19"/>
  <c r="L20" i="20"/>
  <c r="J20" i="20"/>
  <c r="H20" i="20"/>
  <c r="F20" i="20"/>
  <c r="D20" i="20"/>
  <c r="B20" i="20"/>
  <c r="J5" i="20"/>
  <c r="H5" i="20"/>
  <c r="F5" i="20"/>
  <c r="D5" i="20"/>
  <c r="D27" i="19"/>
  <c r="D32" i="19"/>
  <c r="D33" i="19"/>
  <c r="D30" i="19"/>
  <c r="D31" i="19"/>
  <c r="O26" i="27" l="1"/>
  <c r="O31" i="27"/>
  <c r="N26" i="27"/>
  <c r="I31" i="27"/>
  <c r="K31" i="27" s="1"/>
  <c r="N27" i="27"/>
  <c r="N31" i="27"/>
  <c r="K27" i="27"/>
  <c r="I26" i="27"/>
  <c r="K26" i="27" s="1"/>
  <c r="L31" i="27" l="1"/>
  <c r="L27" i="27"/>
  <c r="M31" i="27"/>
  <c r="M27" i="27"/>
  <c r="L26" i="27"/>
  <c r="M26" i="27"/>
</calcChain>
</file>

<file path=xl/sharedStrings.xml><?xml version="1.0" encoding="utf-8"?>
<sst xmlns="http://schemas.openxmlformats.org/spreadsheetml/2006/main" count="1096" uniqueCount="382">
  <si>
    <t>参加数</t>
  </si>
  <si>
    <t xml:space="preserve"> 艇 </t>
  </si>
  <si>
    <t>ＴＡのリスト（参照用）</t>
    <rPh sb="7" eb="10">
      <t>サンショウヨウ</t>
    </rPh>
    <phoneticPr fontId="6"/>
  </si>
  <si>
    <t>順位</t>
  </si>
  <si>
    <t>SAIL</t>
  </si>
  <si>
    <t>艇　　名</t>
  </si>
  <si>
    <t>R</t>
  </si>
  <si>
    <t>着順</t>
  </si>
  <si>
    <t>着時間</t>
  </si>
  <si>
    <t>ET</t>
  </si>
  <si>
    <t>TA</t>
    <phoneticPr fontId="6"/>
  </si>
  <si>
    <t>PN</t>
  </si>
  <si>
    <t>ＣＴ</t>
  </si>
  <si>
    <t>得点</t>
  </si>
  <si>
    <t>NO.</t>
  </si>
  <si>
    <t xml:space="preserve">m </t>
  </si>
  <si>
    <t>H：M：S</t>
  </si>
  <si>
    <t xml:space="preserve">S </t>
  </si>
  <si>
    <t xml:space="preserve">% </t>
  </si>
  <si>
    <t xml:space="preserve">Kt </t>
  </si>
  <si>
    <t>Ⅰ</t>
    <phoneticPr fontId="6"/>
  </si>
  <si>
    <t>Ⅲ</t>
    <phoneticPr fontId="6"/>
  </si>
  <si>
    <t>Ⅱ</t>
    <phoneticPr fontId="6"/>
  </si>
  <si>
    <t>ふるたか</t>
  </si>
  <si>
    <t>さがみ</t>
  </si>
  <si>
    <t>ノアノア</t>
  </si>
  <si>
    <t>サ－モン4</t>
  </si>
  <si>
    <t>はやとり</t>
  </si>
  <si>
    <t>かまくら</t>
  </si>
  <si>
    <t>八丈</t>
  </si>
  <si>
    <t>Ｋ７</t>
  </si>
  <si>
    <t>チルデ</t>
  </si>
  <si>
    <t>波勝</t>
  </si>
  <si>
    <t>衣笠</t>
  </si>
  <si>
    <t>アズサ</t>
  </si>
  <si>
    <t>くろしお</t>
  </si>
  <si>
    <t>イクソラⅢ</t>
  </si>
  <si>
    <t>飛天</t>
  </si>
  <si>
    <t>アイデアル</t>
  </si>
  <si>
    <t>未央</t>
  </si>
  <si>
    <t>雪風</t>
  </si>
  <si>
    <t>アルファ</t>
  </si>
  <si>
    <t>S/NM</t>
    <phoneticPr fontId="5"/>
  </si>
  <si>
    <t>初島</t>
    <rPh sb="0" eb="2">
      <t>ハツシマ</t>
    </rPh>
    <phoneticPr fontId="6"/>
  </si>
  <si>
    <t>Ａ</t>
    <phoneticPr fontId="5"/>
  </si>
  <si>
    <t>Ｅ</t>
    <phoneticPr fontId="5"/>
  </si>
  <si>
    <t>Ｆ</t>
    <phoneticPr fontId="5"/>
  </si>
  <si>
    <t>Ｄ</t>
    <phoneticPr fontId="5"/>
  </si>
  <si>
    <t>コース</t>
    <phoneticPr fontId="5"/>
  </si>
  <si>
    <t>月</t>
    <rPh sb="0" eb="1">
      <t>ツキ</t>
    </rPh>
    <phoneticPr fontId="5"/>
  </si>
  <si>
    <t>スタート</t>
    <phoneticPr fontId="5"/>
  </si>
  <si>
    <t xml:space="preserve"> (暫定) </t>
  </si>
  <si>
    <t>レース番号</t>
    <rPh sb="3" eb="5">
      <t>バンゴウ</t>
    </rPh>
    <phoneticPr fontId="5"/>
  </si>
  <si>
    <t>暫定版</t>
    <rPh sb="0" eb="2">
      <t>ザンテイ</t>
    </rPh>
    <rPh sb="2" eb="3">
      <t>ハン</t>
    </rPh>
    <phoneticPr fontId="5"/>
  </si>
  <si>
    <t>開催年</t>
    <rPh sb="0" eb="2">
      <t>カイサイ</t>
    </rPh>
    <rPh sb="2" eb="3">
      <t>ネン</t>
    </rPh>
    <phoneticPr fontId="5"/>
  </si>
  <si>
    <t>年</t>
    <rPh sb="0" eb="1">
      <t>ネン</t>
    </rPh>
    <phoneticPr fontId="5"/>
  </si>
  <si>
    <t>開催月</t>
    <rPh sb="0" eb="2">
      <t>カイサイ</t>
    </rPh>
    <rPh sb="2" eb="3">
      <t>ツキ</t>
    </rPh>
    <phoneticPr fontId="5"/>
  </si>
  <si>
    <t>レース番号</t>
    <rPh sb="3" eb="5">
      <t>バンゴウ</t>
    </rPh>
    <phoneticPr fontId="5"/>
  </si>
  <si>
    <t>熱海</t>
    <rPh sb="0" eb="2">
      <t>アタミ</t>
    </rPh>
    <phoneticPr fontId="6"/>
  </si>
  <si>
    <t>レース名</t>
    <rPh sb="3" eb="4">
      <t>メイ</t>
    </rPh>
    <phoneticPr fontId="5"/>
  </si>
  <si>
    <t>小網代フリートレース</t>
    <rPh sb="0" eb="1">
      <t>コ</t>
    </rPh>
    <rPh sb="1" eb="3">
      <t>アジロ</t>
    </rPh>
    <phoneticPr fontId="5"/>
  </si>
  <si>
    <t>ＴＡ</t>
    <phoneticPr fontId="5"/>
  </si>
  <si>
    <t>ＴＡ</t>
    <phoneticPr fontId="5"/>
  </si>
  <si>
    <t>Ⅰ</t>
    <phoneticPr fontId="5"/>
  </si>
  <si>
    <t>Ⅱ</t>
    <phoneticPr fontId="5"/>
  </si>
  <si>
    <t>Ⅲ</t>
    <phoneticPr fontId="5"/>
  </si>
  <si>
    <t>記  事</t>
    <phoneticPr fontId="5"/>
  </si>
  <si>
    <t>艇速</t>
    <rPh sb="0" eb="1">
      <t>テイ</t>
    </rPh>
    <rPh sb="1" eb="2">
      <t>ソク</t>
    </rPh>
    <phoneticPr fontId="5"/>
  </si>
  <si>
    <t>時刻</t>
    <rPh sb="0" eb="2">
      <t>ジコク</t>
    </rPh>
    <phoneticPr fontId="5"/>
  </si>
  <si>
    <t>コース・距離</t>
    <rPh sb="4" eb="6">
      <t>キョリ</t>
    </rPh>
    <phoneticPr fontId="5"/>
  </si>
  <si>
    <t>Ｅ</t>
  </si>
  <si>
    <t>距離(NM)</t>
    <rPh sb="0" eb="2">
      <t>キョリ</t>
    </rPh>
    <phoneticPr fontId="5"/>
  </si>
  <si>
    <t>得点（参照用）</t>
    <rPh sb="0" eb="2">
      <t>トクテン</t>
    </rPh>
    <rPh sb="3" eb="6">
      <t>サンショウヨウ</t>
    </rPh>
    <phoneticPr fontId="5"/>
  </si>
  <si>
    <t>得点</t>
    <rPh sb="0" eb="2">
      <t>トクテン</t>
    </rPh>
    <phoneticPr fontId="5"/>
  </si>
  <si>
    <t>MAX=20</t>
    <phoneticPr fontId="5"/>
  </si>
  <si>
    <t>MAX=30</t>
    <phoneticPr fontId="5"/>
  </si>
  <si>
    <t>MAX=40</t>
    <phoneticPr fontId="5"/>
  </si>
  <si>
    <t>MAX=40</t>
    <phoneticPr fontId="5"/>
  </si>
  <si>
    <t>開催日</t>
    <rPh sb="0" eb="3">
      <t>カイサイビ</t>
    </rPh>
    <phoneticPr fontId="5"/>
  </si>
  <si>
    <t>距離</t>
    <rPh sb="0" eb="2">
      <t>キョリ</t>
    </rPh>
    <phoneticPr fontId="5"/>
  </si>
  <si>
    <t xml:space="preserve"> (確定) </t>
    <rPh sb="2" eb="4">
      <t>カクテイ</t>
    </rPh>
    <phoneticPr fontId="5"/>
  </si>
  <si>
    <t>コース</t>
  </si>
  <si>
    <t/>
  </si>
  <si>
    <t>SAIL　No.</t>
  </si>
  <si>
    <t>艇　名</t>
  </si>
  <si>
    <t>得点計</t>
  </si>
  <si>
    <t>皆勤賞</t>
    <rPh sb="0" eb="3">
      <t>カイキンショウ</t>
    </rPh>
    <phoneticPr fontId="6"/>
  </si>
  <si>
    <t>参加賞</t>
    <rPh sb="0" eb="3">
      <t>サンカショウ</t>
    </rPh>
    <phoneticPr fontId="6"/>
  </si>
  <si>
    <t>1</t>
  </si>
  <si>
    <t>2</t>
  </si>
  <si>
    <t>3</t>
  </si>
  <si>
    <t>4</t>
  </si>
  <si>
    <t>5</t>
  </si>
  <si>
    <t>6</t>
  </si>
  <si>
    <t>7</t>
  </si>
  <si>
    <t>8</t>
  </si>
  <si>
    <t>9</t>
  </si>
  <si>
    <t>10</t>
  </si>
  <si>
    <t>11</t>
  </si>
  <si>
    <t>12</t>
  </si>
  <si>
    <t>13</t>
  </si>
  <si>
    <t>14</t>
  </si>
  <si>
    <t>15</t>
  </si>
  <si>
    <t>16</t>
  </si>
  <si>
    <t>17</t>
  </si>
  <si>
    <t>18</t>
  </si>
  <si>
    <t>19</t>
  </si>
  <si>
    <t>20</t>
  </si>
  <si>
    <t>21</t>
  </si>
  <si>
    <t>22</t>
  </si>
  <si>
    <t>23</t>
  </si>
  <si>
    <t>24</t>
  </si>
  <si>
    <t>25</t>
  </si>
  <si>
    <t>レース参加艇数</t>
    <rPh sb="3" eb="5">
      <t>サンカ</t>
    </rPh>
    <rPh sb="5" eb="6">
      <t>テイ</t>
    </rPh>
    <rPh sb="6" eb="7">
      <t>スウ</t>
    </rPh>
    <phoneticPr fontId="6"/>
  </si>
  <si>
    <t>　優 勝 盾　</t>
  </si>
  <si>
    <t>1</t>
    <phoneticPr fontId="6"/>
  </si>
  <si>
    <t>5</t>
    <phoneticPr fontId="6"/>
  </si>
  <si>
    <t>11</t>
    <phoneticPr fontId="6"/>
  </si>
  <si>
    <t>12</t>
    <phoneticPr fontId="6"/>
  </si>
  <si>
    <t>20</t>
    <phoneticPr fontId="6"/>
  </si>
  <si>
    <t>Cはコミッティ担当、Bはコミッティボート提供。</t>
    <phoneticPr fontId="6"/>
  </si>
  <si>
    <t xml:space="preserve">　皆 勤 賞    </t>
    <phoneticPr fontId="6"/>
  </si>
  <si>
    <t xml:space="preserve">　参 加 賞  </t>
    <phoneticPr fontId="6"/>
  </si>
  <si>
    <t>小網代フリートレース　コミッティポイント</t>
    <phoneticPr fontId="6"/>
  </si>
  <si>
    <t>担当者名</t>
    <rPh sb="0" eb="2">
      <t>タントウ</t>
    </rPh>
    <rPh sb="2" eb="3">
      <t>シャ</t>
    </rPh>
    <rPh sb="3" eb="4">
      <t>メイ</t>
    </rPh>
    <phoneticPr fontId="6"/>
  </si>
  <si>
    <t>敬称略</t>
    <rPh sb="0" eb="2">
      <t>ケイショウ</t>
    </rPh>
    <rPh sb="2" eb="3">
      <t>リャク</t>
    </rPh>
    <phoneticPr fontId="6"/>
  </si>
  <si>
    <t>本部艇</t>
    <rPh sb="0" eb="2">
      <t>ホンブ</t>
    </rPh>
    <rPh sb="2" eb="3">
      <t>テイ</t>
    </rPh>
    <phoneticPr fontId="6"/>
  </si>
  <si>
    <t>Kマーク担当</t>
    <rPh sb="4" eb="6">
      <t>タントウ</t>
    </rPh>
    <phoneticPr fontId="6"/>
  </si>
  <si>
    <t>26</t>
  </si>
  <si>
    <t>27</t>
  </si>
  <si>
    <t>28</t>
  </si>
  <si>
    <t>29</t>
  </si>
  <si>
    <t>30</t>
  </si>
  <si>
    <t>KFR開催</t>
    <rPh sb="3" eb="5">
      <t>カイサイ</t>
    </rPh>
    <phoneticPr fontId="6"/>
  </si>
  <si>
    <t>日程</t>
  </si>
  <si>
    <t>Aマーク担当</t>
  </si>
  <si>
    <t>スタート</t>
    <phoneticPr fontId="6"/>
  </si>
  <si>
    <t>ケロニア</t>
  </si>
  <si>
    <t>注２）</t>
  </si>
  <si>
    <t>熱海ランデブーレース　</t>
  </si>
  <si>
    <t>熱海Ｒ
順位</t>
    <rPh sb="0" eb="2">
      <t>アタミ</t>
    </rPh>
    <rPh sb="4" eb="6">
      <t>ジュンイ</t>
    </rPh>
    <phoneticPr fontId="5"/>
  </si>
  <si>
    <t>ナジャ</t>
  </si>
  <si>
    <t>テティス</t>
  </si>
  <si>
    <t>HAURAKI</t>
  </si>
  <si>
    <t>Bitter End</t>
  </si>
  <si>
    <t>BASIC</t>
  </si>
  <si>
    <t>SPIRIT OF TOKYO</t>
  </si>
  <si>
    <t>INDICUM</t>
  </si>
  <si>
    <t>トーネイド</t>
  </si>
  <si>
    <t>ABI</t>
  </si>
  <si>
    <t>ネオパトス</t>
  </si>
  <si>
    <t>ながつろ</t>
  </si>
  <si>
    <t>じゃがたら</t>
  </si>
  <si>
    <t>たかとり</t>
  </si>
  <si>
    <t>　</t>
    <phoneticPr fontId="5"/>
  </si>
  <si>
    <t>上期</t>
    <rPh sb="0" eb="2">
      <t>カミキ</t>
    </rPh>
    <phoneticPr fontId="5"/>
  </si>
  <si>
    <t>後期</t>
    <rPh sb="0" eb="2">
      <t>コウキ</t>
    </rPh>
    <phoneticPr fontId="5"/>
  </si>
  <si>
    <t>得点計</t>
    <phoneticPr fontId="5"/>
  </si>
  <si>
    <t>年間得点計</t>
    <rPh sb="0" eb="2">
      <t>ネンカン</t>
    </rPh>
    <phoneticPr fontId="5"/>
  </si>
  <si>
    <t>＃494</t>
  </si>
  <si>
    <t>小網代ヨットクラブ レース委員会</t>
    <rPh sb="0" eb="1">
      <t>コ</t>
    </rPh>
    <rPh sb="1" eb="3">
      <t>アジロ</t>
    </rPh>
    <rPh sb="13" eb="16">
      <t>イインカイ</t>
    </rPh>
    <phoneticPr fontId="5"/>
  </si>
  <si>
    <t>実施日</t>
    <rPh sb="0" eb="2">
      <t>ジッシ</t>
    </rPh>
    <rPh sb="2" eb="3">
      <t>ビ</t>
    </rPh>
    <phoneticPr fontId="21"/>
  </si>
  <si>
    <t>本部艇</t>
    <rPh sb="0" eb="2">
      <t>ホンブ</t>
    </rPh>
    <rPh sb="2" eb="3">
      <t>テイ</t>
    </rPh>
    <phoneticPr fontId="5"/>
  </si>
  <si>
    <t>マーク担当</t>
    <rPh sb="3" eb="5">
      <t>タントウ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</si>
  <si>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</si>
  <si>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</si>
  <si>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</si>
  <si>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</si>
  <si>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</si>
  <si>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</si>
  <si>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</si>
  <si>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</si>
  <si>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</si>
  <si>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</si>
  <si>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</si>
  <si>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</si>
  <si>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風速：xxxノット
風向：　
天気：
◇ｺﾐｯﾃｨ：</t>
    <phoneticPr fontId="5"/>
  </si>
  <si>
    <t>風向：　</t>
    <phoneticPr fontId="5"/>
  </si>
  <si>
    <t>天気：</t>
    <phoneticPr fontId="5"/>
  </si>
  <si>
    <t>次回
2015年８月16日 
◇ｺﾐｯﾃｨ：くろしお</t>
    <phoneticPr fontId="5"/>
  </si>
  <si>
    <t>ｺﾐｯﾃｨ：</t>
    <phoneticPr fontId="5"/>
  </si>
  <si>
    <t>2月</t>
  </si>
  <si>
    <t>3月</t>
  </si>
  <si>
    <t>4月</t>
  </si>
  <si>
    <t>5月</t>
  </si>
  <si>
    <t>6月</t>
  </si>
  <si>
    <t>7月</t>
  </si>
  <si>
    <t>8月</t>
  </si>
  <si>
    <t>9月</t>
  </si>
  <si>
    <t>10月</t>
  </si>
  <si>
    <t>11月</t>
  </si>
  <si>
    <t>12月</t>
  </si>
  <si>
    <t>ｺｰｽ：</t>
    <phoneticPr fontId="5"/>
  </si>
  <si>
    <t>E</t>
    <phoneticPr fontId="5"/>
  </si>
  <si>
    <t>　ステンドグラス楯</t>
    <phoneticPr fontId="5"/>
  </si>
  <si>
    <t xml:space="preserve">　各月トップ賞  </t>
    <rPh sb="1" eb="2">
      <t>カク</t>
    </rPh>
    <rPh sb="2" eb="3">
      <t>ツキ</t>
    </rPh>
    <phoneticPr fontId="6"/>
  </si>
  <si>
    <t>（半期全回出場した艇）</t>
    <phoneticPr fontId="5"/>
  </si>
  <si>
    <t>（半期2回以上出場した艇）</t>
    <phoneticPr fontId="5"/>
  </si>
  <si>
    <t>小網代フリートレース成績（確定）</t>
    <rPh sb="10" eb="12">
      <t>セイセキ</t>
    </rPh>
    <rPh sb="13" eb="15">
      <t>カクテイ</t>
    </rPh>
    <phoneticPr fontId="6"/>
  </si>
  <si>
    <t>HAYATE</t>
  </si>
  <si>
    <t>SHARK X</t>
  </si>
  <si>
    <t>桜工</t>
  </si>
  <si>
    <t>ランカ</t>
  </si>
  <si>
    <t xml:space="preserve"> </t>
    <phoneticPr fontId="5"/>
  </si>
  <si>
    <t>皆勤賞</t>
    <rPh sb="0" eb="3">
      <t>カイキンショウ</t>
    </rPh>
    <phoneticPr fontId="5"/>
  </si>
  <si>
    <t>参加賞</t>
    <rPh sb="0" eb="3">
      <t>サンカショウ</t>
    </rPh>
    <phoneticPr fontId="5"/>
  </si>
  <si>
    <t>レース参加艇数</t>
    <rPh sb="3" eb="5">
      <t>サンカ</t>
    </rPh>
    <rPh sb="5" eb="6">
      <t>テイ</t>
    </rPh>
    <rPh sb="6" eb="7">
      <t>スウ</t>
    </rPh>
    <phoneticPr fontId="5"/>
  </si>
  <si>
    <t>Ｋ</t>
  </si>
  <si>
    <t>E(500記念)</t>
    <rPh sb="5" eb="7">
      <t>キネン</t>
    </rPh>
    <phoneticPr fontId="5"/>
  </si>
  <si>
    <t>艇　名</t>
    <rPh sb="0" eb="1">
      <t>テイ</t>
    </rPh>
    <rPh sb="2" eb="3">
      <t>ナ</t>
    </rPh>
    <phoneticPr fontId="5"/>
  </si>
  <si>
    <t>Miss Nippon Ⅷ</t>
  </si>
  <si>
    <t>EBB TIDE</t>
  </si>
  <si>
    <t>ｱﾚｷｻﾝﾄﾞﾗ</t>
  </si>
  <si>
    <t>ｲｴﾛｰﾏｼﾞｯｸ</t>
  </si>
  <si>
    <t>ﾌﾙｰﾄﾞﾘｽⅦ</t>
  </si>
  <si>
    <t>ﾌﾞﾙｰﾘﾎﾞﾝ</t>
  </si>
  <si>
    <t>ﾌｪﾆｯｸｽ</t>
  </si>
  <si>
    <t>Ⅱ</t>
  </si>
  <si>
    <t xml:space="preserve"> 秒/ﾏｲﾙ</t>
  </si>
  <si>
    <t>RATING</t>
    <phoneticPr fontId="5"/>
  </si>
  <si>
    <t>H</t>
  </si>
  <si>
    <t>H</t>
    <phoneticPr fontId="5"/>
  </si>
  <si>
    <t>J</t>
    <phoneticPr fontId="5"/>
  </si>
  <si>
    <t>K</t>
    <phoneticPr fontId="5"/>
  </si>
  <si>
    <t>＃525</t>
  </si>
  <si>
    <t>＃526</t>
  </si>
  <si>
    <t>＃527</t>
  </si>
  <si>
    <t>＃528</t>
  </si>
  <si>
    <t>＃529</t>
  </si>
  <si>
    <t>＃530</t>
  </si>
  <si>
    <t>H</t>
    <phoneticPr fontId="5"/>
  </si>
  <si>
    <t>初島</t>
    <rPh sb="0" eb="2">
      <t>ハツシマ</t>
    </rPh>
    <phoneticPr fontId="5"/>
  </si>
  <si>
    <t>H</t>
    <phoneticPr fontId="5"/>
  </si>
  <si>
    <t>リミット</t>
    <phoneticPr fontId="5"/>
  </si>
  <si>
    <t>得点</t>
    <rPh sb="0" eb="2">
      <t>トクテン</t>
    </rPh>
    <phoneticPr fontId="5"/>
  </si>
  <si>
    <t>MAX=20</t>
    <phoneticPr fontId="5"/>
  </si>
  <si>
    <r>
      <rPr>
        <b/>
        <sz val="11"/>
        <rFont val="HGSｺﾞｼｯｸM"/>
        <family val="3"/>
        <charset val="128"/>
      </rPr>
      <t>ﾄｯﾌ</t>
    </r>
    <r>
      <rPr>
        <b/>
        <sz val="10"/>
        <rFont val="HGSｺﾞｼｯｸM"/>
        <family val="3"/>
        <charset val="128"/>
      </rPr>
      <t>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</si>
  <si>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</si>
  <si>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r>
      <rPr>
        <sz val="12"/>
        <rFont val="HGSｺﾞｼｯｸM"/>
        <family val="3"/>
        <charset val="128"/>
      </rPr>
      <t xml:space="preserve"> 得点=20(N＋1‐J)/N</t>
    </r>
    <r>
      <rPr>
        <sz val="11"/>
        <rFont val="HGSｺﾞｼｯｸM"/>
        <family val="3"/>
        <charset val="128"/>
      </rPr>
      <t xml:space="preserve">
</t>
    </r>
    <r>
      <rPr>
        <sz val="10"/>
        <rFont val="HGSｺﾞｼｯｸM"/>
        <family val="3"/>
        <charset val="128"/>
      </rPr>
      <t xml:space="preserve"> N:参加艇数　 J:順位　
 DコースおよびＦコースは上記の1.5倍,DNS,DNF等は1点,DSQは0点</t>
    </r>
    <r>
      <rPr>
        <sz val="11"/>
        <rFont val="HGSｺﾞｼｯｸM"/>
        <family val="3"/>
        <charset val="128"/>
      </rPr>
      <t xml:space="preserve">
 </t>
    </r>
    <r>
      <rPr>
        <sz val="12"/>
        <rFont val="HGSｺﾞｼｯｸM"/>
        <family val="3"/>
        <charset val="128"/>
      </rPr>
      <t xml:space="preserve">初島レースの得点
      =30(N-J)/(N-1)+10
 </t>
    </r>
    <r>
      <rPr>
        <sz val="10"/>
        <rFont val="HGSｺﾞｼｯｸM"/>
        <family val="3"/>
        <charset val="128"/>
      </rPr>
      <t>月例の2倍,最下位艇10点,DNF5点</t>
    </r>
    <rPh sb="78" eb="80">
      <t>トクテン</t>
    </rPh>
    <phoneticPr fontId="6"/>
  </si>
  <si>
    <r>
      <rPr>
        <b/>
        <sz val="11"/>
        <rFont val="HGSｺﾞｼｯｸM"/>
        <family val="3"/>
        <charset val="128"/>
      </rPr>
      <t>ﾄｯﾌﾟ</t>
    </r>
    <r>
      <rPr>
        <b/>
        <sz val="8"/>
        <rFont val="HGSｺﾞｼｯｸM"/>
        <family val="3"/>
        <charset val="128"/>
      </rPr>
      <t>との</t>
    </r>
    <r>
      <rPr>
        <b/>
        <sz val="11"/>
        <rFont val="HGSｺﾞｼｯｸM"/>
        <family val="3"/>
        <charset val="128"/>
      </rPr>
      <t>差</t>
    </r>
    <phoneticPr fontId="6"/>
  </si>
  <si>
    <r>
      <rPr>
        <sz val="12"/>
        <rFont val="HGSｺﾞｼｯｸM"/>
        <family val="3"/>
        <charset val="128"/>
      </rPr>
      <t xml:space="preserve"> CT=ET-TA×D</t>
    </r>
    <r>
      <rPr>
        <sz val="11"/>
        <rFont val="HGSｺﾞｼｯｸM"/>
        <family val="3"/>
        <charset val="128"/>
      </rPr>
      <t xml:space="preserve">
 </t>
    </r>
    <r>
      <rPr>
        <sz val="10"/>
        <rFont val="HGSｺﾞｼｯｸM"/>
        <family val="3"/>
        <charset val="128"/>
      </rPr>
      <t>CT:修正時間(S)   ET:所要時間(S)
 TA:ｱﾛｰﾜﾝｽ(S/NM)</t>
    </r>
    <r>
      <rPr>
        <sz val="10"/>
        <color indexed="10"/>
        <rFont val="HGSｺﾞｼｯｸM"/>
        <family val="3"/>
        <charset val="128"/>
      </rPr>
      <t xml:space="preserve">  </t>
    </r>
    <r>
      <rPr>
        <sz val="10"/>
        <rFont val="HGSｺﾞｼｯｸM"/>
        <family val="3"/>
        <charset val="128"/>
      </rPr>
      <t>D :ﾚｰｽ距離(NM)</t>
    </r>
    <phoneticPr fontId="6"/>
  </si>
  <si>
    <t>小網代フリートレース年間成績（確定）</t>
    <rPh sb="10" eb="12">
      <t>ネンカン</t>
    </rPh>
    <rPh sb="12" eb="14">
      <t>セイセキ</t>
    </rPh>
    <rPh sb="15" eb="17">
      <t>カクテイ</t>
    </rPh>
    <phoneticPr fontId="6"/>
  </si>
  <si>
    <t>KFRランデブーレース</t>
    <phoneticPr fontId="5"/>
  </si>
  <si>
    <t>KFRランデブー</t>
    <phoneticPr fontId="5"/>
  </si>
  <si>
    <t>合同</t>
    <rPh sb="0" eb="2">
      <t>ゴウドウ</t>
    </rPh>
    <phoneticPr fontId="5"/>
  </si>
  <si>
    <t>2019年1月現在</t>
    <rPh sb="4" eb="5">
      <t>ネン</t>
    </rPh>
    <rPh sb="6" eb="7">
      <t>ガツ</t>
    </rPh>
    <rPh sb="7" eb="9">
      <t>ゲンザイ</t>
    </rPh>
    <phoneticPr fontId="6"/>
  </si>
  <si>
    <t>J</t>
  </si>
  <si>
    <t>Ms.M</t>
  </si>
  <si>
    <t>仰秀</t>
  </si>
  <si>
    <t>スタート時間表
による</t>
    <rPh sb="4" eb="6">
      <t>ジカン</t>
    </rPh>
    <rPh sb="6" eb="7">
      <t>ヒョウ</t>
    </rPh>
    <phoneticPr fontId="5"/>
  </si>
  <si>
    <t>香</t>
  </si>
  <si>
    <t>G</t>
    <phoneticPr fontId="5"/>
  </si>
  <si>
    <t>参考：次年度</t>
    <rPh sb="0" eb="2">
      <t>サンコウ</t>
    </rPh>
    <rPh sb="3" eb="6">
      <t>ジネンド</t>
    </rPh>
    <phoneticPr fontId="5"/>
  </si>
  <si>
    <t>F</t>
    <phoneticPr fontId="5"/>
  </si>
  <si>
    <t>M</t>
    <phoneticPr fontId="5"/>
  </si>
  <si>
    <t>1月</t>
    <rPh sb="1" eb="2">
      <t>ガツ</t>
    </rPh>
    <phoneticPr fontId="5"/>
  </si>
  <si>
    <t>未定</t>
    <rPh sb="0" eb="2">
      <t>ミテイ</t>
    </rPh>
    <phoneticPr fontId="5"/>
  </si>
  <si>
    <t>MAX=25</t>
    <phoneticPr fontId="5"/>
  </si>
  <si>
    <t>MAX=15</t>
    <phoneticPr fontId="5"/>
  </si>
  <si>
    <t xml:space="preserve">  ～   kt</t>
    <phoneticPr fontId="5"/>
  </si>
  <si>
    <t xml:space="preserve">  ～ </t>
    <phoneticPr fontId="40"/>
  </si>
  <si>
    <t>2020年度 前期</t>
    <rPh sb="7" eb="9">
      <t>ゼンキ</t>
    </rPh>
    <phoneticPr fontId="6"/>
  </si>
  <si>
    <t>レース委員会　小池 治</t>
  </si>
  <si>
    <t>レース委員会　小池 治</t>
    <rPh sb="3" eb="6">
      <t>イインカイ</t>
    </rPh>
    <rPh sb="7" eb="9">
      <t>コイケ</t>
    </rPh>
    <rPh sb="10" eb="11">
      <t>オサム</t>
    </rPh>
    <phoneticPr fontId="6"/>
  </si>
  <si>
    <t>レース委員会　小池 治</t>
    <phoneticPr fontId="6"/>
  </si>
  <si>
    <t>Ｆ</t>
  </si>
  <si>
    <t>飛車角</t>
    <rPh sb="0" eb="3">
      <t>ヒシャカク</t>
    </rPh>
    <phoneticPr fontId="5"/>
  </si>
  <si>
    <t>かまくら</t>
    <phoneticPr fontId="5"/>
  </si>
  <si>
    <t>テティス</t>
    <phoneticPr fontId="5"/>
  </si>
  <si>
    <t>ケロニア</t>
    <phoneticPr fontId="5"/>
  </si>
  <si>
    <t>未決定</t>
    <rPh sb="0" eb="3">
      <t>ミケッテイ</t>
    </rPh>
    <phoneticPr fontId="5"/>
  </si>
  <si>
    <t>ふるたか</t>
    <phoneticPr fontId="5"/>
  </si>
  <si>
    <t>ﾈﾌﾟﾁｭｰﾝXⅡ</t>
  </si>
  <si>
    <t>MAX=25</t>
    <phoneticPr fontId="5"/>
  </si>
  <si>
    <r>
      <rPr>
        <sz val="9"/>
        <rFont val="ＭＳ 明朝"/>
        <family val="1"/>
        <charset val="128"/>
      </rPr>
      <t xml:space="preserve">
</t>
    </r>
    <r>
      <rPr>
        <sz val="11"/>
        <rFont val="ＭＳ 明朝"/>
        <family val="1"/>
        <charset val="128"/>
      </rPr>
      <t>TAⅠ      10kt以下</t>
    </r>
    <rPh sb="14" eb="16">
      <t>イカ</t>
    </rPh>
    <phoneticPr fontId="5"/>
  </si>
  <si>
    <t>SAIL No.</t>
    <phoneticPr fontId="5"/>
  </si>
  <si>
    <t xml:space="preserve">【レースコメント】
【レース委員会より】
</t>
    <phoneticPr fontId="5"/>
  </si>
  <si>
    <t>2022/1/31現在</t>
    <rPh sb="9" eb="11">
      <t>ゲンザイ</t>
    </rPh>
    <phoneticPr fontId="6"/>
  </si>
  <si>
    <t>CONTESSA ⅩⅢ</t>
  </si>
  <si>
    <t>MILESTONE</t>
  </si>
  <si>
    <t>VITTORIA</t>
  </si>
  <si>
    <t>IDEAL</t>
    <phoneticPr fontId="5"/>
  </si>
  <si>
    <t>VEGA7</t>
  </si>
  <si>
    <t>サーモン４</t>
    <phoneticPr fontId="5"/>
  </si>
  <si>
    <t>,</t>
    <phoneticPr fontId="71"/>
  </si>
  <si>
    <t>TAⅠ
RATING</t>
  </si>
  <si>
    <t>TAⅡ
RATING</t>
  </si>
  <si>
    <t>TAⅢ
RATING</t>
  </si>
  <si>
    <r>
      <rPr>
        <sz val="9"/>
        <rFont val="ＭＳ 明朝"/>
        <family val="1"/>
        <charset val="128"/>
      </rPr>
      <t xml:space="preserve">
</t>
    </r>
    <r>
      <rPr>
        <sz val="11"/>
        <rFont val="ＭＳ 明朝"/>
        <family val="1"/>
        <charset val="128"/>
      </rPr>
      <t>TAⅡ  10kt～18kt</t>
    </r>
  </si>
  <si>
    <r>
      <rPr>
        <sz val="9"/>
        <rFont val="ＭＳ 明朝"/>
        <family val="1"/>
        <charset val="128"/>
      </rPr>
      <t xml:space="preserve">
</t>
    </r>
    <r>
      <rPr>
        <sz val="11"/>
        <rFont val="ＭＳ 明朝"/>
        <family val="1"/>
        <charset val="128"/>
      </rPr>
      <t>TAⅢ   18kt以上</t>
    </r>
  </si>
  <si>
    <t>はやとり</t>
    <phoneticPr fontId="5"/>
  </si>
  <si>
    <t>2023年間総合</t>
    <rPh sb="4" eb="6">
      <t>ネンカン</t>
    </rPh>
    <rPh sb="6" eb="8">
      <t>ソウゴウ</t>
    </rPh>
    <phoneticPr fontId="6"/>
  </si>
  <si>
    <t>2023年</t>
    <rPh sb="4" eb="5">
      <t>ネン</t>
    </rPh>
    <phoneticPr fontId="5"/>
  </si>
  <si>
    <t>2023公示 帆走指示書より</t>
    <rPh sb="4" eb="6">
      <t>コウジ</t>
    </rPh>
    <rPh sb="7" eb="9">
      <t>ハンソウ</t>
    </rPh>
    <rPh sb="9" eb="12">
      <t>シジショ</t>
    </rPh>
    <phoneticPr fontId="5"/>
  </si>
  <si>
    <t>＃577</t>
    <phoneticPr fontId="5"/>
  </si>
  <si>
    <t>＃578</t>
    <phoneticPr fontId="5"/>
  </si>
  <si>
    <t>＃579</t>
  </si>
  <si>
    <t>＃580</t>
  </si>
  <si>
    <t>＃581</t>
  </si>
  <si>
    <t>＃582</t>
  </si>
  <si>
    <t>＃583</t>
  </si>
  <si>
    <t>＃584</t>
  </si>
  <si>
    <t>＃585</t>
  </si>
  <si>
    <t>＃586</t>
  </si>
  <si>
    <t>＃587</t>
  </si>
  <si>
    <t>＃588</t>
  </si>
  <si>
    <t>＃589</t>
  </si>
  <si>
    <t>＃590</t>
  </si>
  <si>
    <t>衣笠</t>
    <rPh sb="0" eb="2">
      <t>キヌガサ</t>
    </rPh>
    <phoneticPr fontId="40"/>
  </si>
  <si>
    <t>アルファ</t>
    <phoneticPr fontId="5"/>
  </si>
  <si>
    <t>K</t>
  </si>
  <si>
    <t>フェニックス</t>
    <phoneticPr fontId="5"/>
  </si>
  <si>
    <t>波勝</t>
    <rPh sb="0" eb="2">
      <t>ハガチ</t>
    </rPh>
    <phoneticPr fontId="5"/>
  </si>
  <si>
    <t>ネプチューン</t>
    <phoneticPr fontId="5"/>
  </si>
  <si>
    <t>2023年KFRコミッティー担当一覧</t>
    <rPh sb="4" eb="5">
      <t>ネン</t>
    </rPh>
    <rPh sb="14" eb="16">
      <t>タントウ</t>
    </rPh>
    <rPh sb="16" eb="18">
      <t>イチラン</t>
    </rPh>
    <phoneticPr fontId="5"/>
  </si>
  <si>
    <t>2023年度 後期</t>
    <rPh sb="7" eb="9">
      <t>コウキ</t>
    </rPh>
    <phoneticPr fontId="6"/>
  </si>
  <si>
    <t xml:space="preserve">   ～   kt</t>
    <phoneticPr fontId="5"/>
  </si>
  <si>
    <t xml:space="preserve">  ～</t>
    <phoneticPr fontId="40"/>
  </si>
  <si>
    <t>【レースコメント】
【レース委員会より】</t>
    <phoneticPr fontId="5"/>
  </si>
  <si>
    <t xml:space="preserve">    ～    kt</t>
    <phoneticPr fontId="5"/>
  </si>
  <si>
    <t>ケロニア</t>
    <phoneticPr fontId="71"/>
  </si>
  <si>
    <t>各艇データ  小網代レーティング2023</t>
    <rPh sb="0" eb="1">
      <t>カク</t>
    </rPh>
    <rPh sb="1" eb="2">
      <t>テイ</t>
    </rPh>
    <rPh sb="7" eb="10">
      <t>コアジロ</t>
    </rPh>
    <phoneticPr fontId="5"/>
  </si>
  <si>
    <t>6793</t>
  </si>
  <si>
    <t>Miss Nippon</t>
  </si>
  <si>
    <t>飛車角</t>
  </si>
  <si>
    <t>Zipang</t>
  </si>
  <si>
    <t>VEGA8</t>
  </si>
  <si>
    <t>胡桃</t>
  </si>
  <si>
    <t>MELTEMI</t>
  </si>
  <si>
    <t>DNC</t>
    <phoneticPr fontId="40"/>
  </si>
  <si>
    <t>児玉</t>
    <rPh sb="0" eb="2">
      <t>コダマ</t>
    </rPh>
    <phoneticPr fontId="5"/>
  </si>
  <si>
    <t>高木</t>
    <rPh sb="0" eb="2">
      <t>タカギ</t>
    </rPh>
    <phoneticPr fontId="5"/>
  </si>
  <si>
    <t>里吉</t>
    <rPh sb="0" eb="2">
      <t>サトヨシ</t>
    </rPh>
    <phoneticPr fontId="5"/>
  </si>
  <si>
    <t>藤村</t>
    <rPh sb="0" eb="2">
      <t>フジムラ</t>
    </rPh>
    <phoneticPr fontId="5"/>
  </si>
  <si>
    <t xml:space="preserve"> 10～20 kt</t>
    <phoneticPr fontId="5"/>
  </si>
  <si>
    <t>南西</t>
    <rPh sb="0" eb="2">
      <t>ナンセイ</t>
    </rPh>
    <phoneticPr fontId="40"/>
  </si>
  <si>
    <t>晴れ</t>
    <rPh sb="0" eb="1">
      <t>ハ</t>
    </rPh>
    <phoneticPr fontId="40"/>
  </si>
  <si>
    <r>
      <t>【レースコメント】
恒例になった合同レース。スタートは、アウター有利で狙いは一点。アウターの外で時間をつぶし、スタートラインへ。シーボニアクラスA優勝艇に先に良いタイミングでジャイブされ、2番スタート、その後早くスピンを上げ、トップでマークを廻航したが、No3がたたり、セールチェンジの間に優勝艇に抜かれ2位で終わった。いつもお世話になっている強豪艇は他クラスであったため小網代で優勝させていただいた。久しぶりの表彰式パーティーで、多くのヨット乗りと親交を深めることができ、久しぶりに楽しい一日であった。コミッティーの皆さま有難うございました。
Kamakura-3　尾山記</t>
    </r>
    <r>
      <rPr>
        <sz val="9"/>
        <rFont val="HGSｺﾞｼｯｸM"/>
        <family val="3"/>
        <charset val="128"/>
      </rPr>
      <t xml:space="preserve">
</t>
    </r>
    <r>
      <rPr>
        <sz val="12"/>
        <rFont val="HGSｺﾞｼｯｸM"/>
        <family val="3"/>
        <charset val="128"/>
      </rPr>
      <t xml:space="preserve">
</t>
    </r>
    <phoneticPr fontId="5"/>
  </si>
  <si>
    <t>10分後ORCスタート</t>
    <rPh sb="2" eb="4">
      <t>フンゴ</t>
    </rPh>
    <phoneticPr fontId="40"/>
  </si>
  <si>
    <t>Ⅰ</t>
  </si>
  <si>
    <t xml:space="preserve"> 2～8 kt</t>
    <phoneticPr fontId="71"/>
  </si>
  <si>
    <t>南</t>
    <rPh sb="0" eb="1">
      <t>ミナミ</t>
    </rPh>
    <phoneticPr fontId="71"/>
  </si>
  <si>
    <t>晴れ</t>
    <rPh sb="0" eb="1">
      <t>ハ</t>
    </rPh>
    <phoneticPr fontId="71"/>
  </si>
  <si>
    <t>リコール</t>
    <phoneticPr fontId="71"/>
  </si>
  <si>
    <t>コミッティー</t>
    <phoneticPr fontId="40"/>
  </si>
  <si>
    <t>コミッテイー</t>
    <phoneticPr fontId="71"/>
  </si>
  <si>
    <r>
      <rPr>
        <sz val="10"/>
        <rFont val="HGSｺﾞｼｯｸM"/>
        <family val="3"/>
        <charset val="128"/>
      </rPr>
      <t xml:space="preserve">【レースコメント】
</t>
    </r>
    <r>
      <rPr>
        <sz val="11"/>
        <rFont val="HGSｺﾞｼｯｸM"/>
        <family val="3"/>
        <charset val="128"/>
      </rPr>
      <t xml:space="preserve">微風でコース変更の予感がしてまずは旗の確認。今回私はSHARKXでヘルムをとらせていただきました。スタートはアウター側に集中し、自艇はラインに速く到達しすぎて追い出され、クルリと回ってスタート。赤白ブイを回航しいつも通り岸かと思ったが、風のシフトと潮の影響もあり沖が良かったのか。戦術を練るメンバーのやり取りを耳で取り入れ、目はテルテールリボンとにらめっこで艇速キープ。他艇との関係はハイヤー&amp;ファスターであることを常に心がける。トップを走るA号の南西ブイのアプローチは流石だと思いました。南西ブイからはスピンで先行2艇が城ヶ島方向へ上りめに走る様子を見つつラムライン寄りの真ん中を走り、後続艇からなんとか逃げ切りセーフ！運営の皆様、小網代の皆様、オーナー、楽しい時間をありがとうございました。SHARK X 鈴木綾
</t>
    </r>
    <r>
      <rPr>
        <sz val="12"/>
        <rFont val="HGSｺﾞｼｯｸM"/>
        <family val="3"/>
        <charset val="128"/>
      </rPr>
      <t xml:space="preserve">
</t>
    </r>
    <phoneticPr fontId="5"/>
  </si>
  <si>
    <t>2023年8月21日</t>
    <phoneticPr fontId="5"/>
  </si>
  <si>
    <t>CYNTHIA Ⅳ</t>
    <phoneticPr fontId="79"/>
  </si>
  <si>
    <t>飯島</t>
    <rPh sb="0" eb="2">
      <t>イイジマ</t>
    </rPh>
    <phoneticPr fontId="5"/>
  </si>
  <si>
    <t xml:space="preserve">【レースコメント】
44名が参加した４年振りの渚での前夜祭はDJの選曲もよく大変な盛り上がりだった。二日酔い気味?で迎えた熱海レースは北東の風８から13knot、晴れ時々曇り、逆潮のコンディションで各艇苦労してポートクローズを走った。先発のシンシア、はやとりを後発のIDEAL、ケロニア、飛車角、テティスが追う展開。首位を伺っていたケロニアにセールトラブルがあり、終盤南西ブイからの登り勝負で、IDEAL がはやとり、シンシアを交わし辛くもトップフィニッシュとなった。
IDEAL池辺直孝
</t>
    <phoneticPr fontId="5"/>
  </si>
  <si>
    <t xml:space="preserve">  8～13kt</t>
    <phoneticPr fontId="5"/>
  </si>
  <si>
    <t xml:space="preserve">  北東～北北東 </t>
    <rPh sb="2" eb="4">
      <t>ホクトウ</t>
    </rPh>
    <rPh sb="5" eb="8">
      <t>ホクホクトウ</t>
    </rPh>
    <phoneticPr fontId="40"/>
  </si>
  <si>
    <t>曇り</t>
    <rPh sb="0" eb="1">
      <t>クモ</t>
    </rPh>
    <phoneticPr fontId="71"/>
  </si>
  <si>
    <t>スタート時刻07:57:45</t>
    <rPh sb="4" eb="6">
      <t>ジコク</t>
    </rPh>
    <phoneticPr fontId="71"/>
  </si>
  <si>
    <t>スタート時刻08:41:25</t>
    <rPh sb="4" eb="6">
      <t>ジコク</t>
    </rPh>
    <phoneticPr fontId="71"/>
  </si>
  <si>
    <t>スタート時刻08:59:06</t>
    <rPh sb="4" eb="6">
      <t>ジコク</t>
    </rPh>
    <phoneticPr fontId="71"/>
  </si>
  <si>
    <t>スタート時刻09:00:34</t>
    <rPh sb="4" eb="6">
      <t>ジコク</t>
    </rPh>
    <phoneticPr fontId="71"/>
  </si>
  <si>
    <t>スタート時刻09:01:32</t>
    <rPh sb="4" eb="6">
      <t>ジコク</t>
    </rPh>
    <phoneticPr fontId="71"/>
  </si>
  <si>
    <t>スタート時刻09:07:15</t>
    <rPh sb="4" eb="6">
      <t>ジコク</t>
    </rPh>
    <phoneticPr fontId="71"/>
  </si>
  <si>
    <t>DSQ</t>
    <phoneticPr fontId="71"/>
  </si>
  <si>
    <t>8 ～ 17kt</t>
    <phoneticPr fontId="5"/>
  </si>
  <si>
    <t>吉岡</t>
    <rPh sb="0" eb="2">
      <t>ヨシオカ</t>
    </rPh>
    <phoneticPr fontId="5"/>
  </si>
  <si>
    <t>藤本</t>
    <rPh sb="0" eb="2">
      <t>フジモト</t>
    </rPh>
    <phoneticPr fontId="5"/>
  </si>
  <si>
    <t>柳瀬</t>
    <rPh sb="0" eb="2">
      <t>ヤナセ</t>
    </rPh>
    <phoneticPr fontId="5"/>
  </si>
  <si>
    <t>SPトーキョー</t>
    <phoneticPr fontId="5"/>
  </si>
  <si>
    <t>望月</t>
    <rPh sb="0" eb="2">
      <t>モチヅキ</t>
    </rPh>
    <phoneticPr fontId="5"/>
  </si>
  <si>
    <t>小林</t>
    <rPh sb="0" eb="2">
      <t>コバヤシ</t>
    </rPh>
    <phoneticPr fontId="5"/>
  </si>
  <si>
    <t>カナ</t>
    <phoneticPr fontId="5"/>
  </si>
  <si>
    <r>
      <rPr>
        <sz val="10"/>
        <rFont val="HGSｺﾞｼｯｸM"/>
        <family val="3"/>
        <charset val="128"/>
      </rPr>
      <t xml:space="preserve">【レースコメント】
スタートではちょっとしたトラブルがありましたが、予定通り、アウターマーク付近から飛び出すことができました。前回はリコールをしていたので、少し慎重に出ました。途中までは良かったのですが、亀城付近からジェネカー艇に追いつかれ（当方ジェネカー無し）、風向的に厳しいと思ったが黄色いスピンを展開。定置網を避けるため、挙げたり降ろしたりしながら、葉山沖のマークを探す。どうにかトップ回航。南西沖までは長い。岸か沖かの選択は無く、岸に突っ込む。潮がきつい。南西沖ブイでは逗子レガッタ艇とほぼ同時回航。一瞬ついて行きそうになるが、目的地が違うこと気づきそのまま岸に突っ込む。波と潮、風向が微妙に異なりスピンランでは神経を使う。ジャイブは二回。二回目のジャイブで、スピンポールトラブルからブローチングし、一瞬ではあるが皆様を楽しませることができました（笑い）。どうにかファーストホーム、修正３位をいただくことができ、ありがとうございました。ヴィットリア　神保好夫
</t>
    </r>
    <r>
      <rPr>
        <sz val="12"/>
        <rFont val="HGSｺﾞｼｯｸM"/>
        <family val="3"/>
        <charset val="128"/>
      </rPr>
      <t xml:space="preserve">
</t>
    </r>
    <phoneticPr fontId="5"/>
  </si>
  <si>
    <t>CYNTHIA Ⅳ</t>
  </si>
  <si>
    <t>西村</t>
    <rPh sb="0" eb="2">
      <t>ニシムラ</t>
    </rPh>
    <phoneticPr fontId="5"/>
  </si>
  <si>
    <t>DNF</t>
    <phoneticPr fontId="71"/>
  </si>
  <si>
    <t>RET</t>
  </si>
  <si>
    <t>RET</t>
    <phoneticPr fontId="71"/>
  </si>
  <si>
    <t>KAMAKURA</t>
    <phoneticPr fontId="5"/>
  </si>
  <si>
    <t>尾山</t>
    <rPh sb="0" eb="2">
      <t>オヤマ</t>
    </rPh>
    <phoneticPr fontId="5"/>
  </si>
  <si>
    <t>上山</t>
    <rPh sb="0" eb="2">
      <t>ウエヤマ</t>
    </rPh>
    <phoneticPr fontId="5"/>
  </si>
  <si>
    <t>平賀（三）</t>
    <rPh sb="0" eb="2">
      <t>ヒラガ</t>
    </rPh>
    <rPh sb="3" eb="4">
      <t>サン</t>
    </rPh>
    <phoneticPr fontId="5"/>
  </si>
  <si>
    <r>
      <rPr>
        <sz val="11"/>
        <rFont val="HGSｺﾞｼｯｸM"/>
        <family val="3"/>
        <charset val="128"/>
      </rPr>
      <t xml:space="preserve">【レース委員会より】
</t>
    </r>
    <r>
      <rPr>
        <sz val="12"/>
        <rFont val="HGSｺﾞｼｯｸM"/>
        <family val="3"/>
        <charset val="128"/>
      </rPr>
      <t xml:space="preserve">当初、HコースをEコースに変更。南西ブイ近くで風がなくなり、リタイヤもしくはDNF。
</t>
    </r>
    <rPh sb="11" eb="13">
      <t>トウショ</t>
    </rPh>
    <rPh sb="24" eb="26">
      <t>ヘンコウ</t>
    </rPh>
    <rPh sb="27" eb="29">
      <t>ナンセイ</t>
    </rPh>
    <rPh sb="31" eb="32">
      <t>チカ</t>
    </rPh>
    <rPh sb="34" eb="35">
      <t>カゼ</t>
    </rPh>
    <phoneticPr fontId="5"/>
  </si>
  <si>
    <t>2023年12月現在</t>
    <rPh sb="4" eb="5">
      <t>ネン</t>
    </rPh>
    <rPh sb="7" eb="8">
      <t>ガツ</t>
    </rPh>
    <rPh sb="8" eb="10">
      <t>ゲンザイ</t>
    </rPh>
    <phoneticPr fontId="6"/>
  </si>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</sst>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00_ "/>
    <numFmt numFmtId="178" formatCode="0.0_);[Red]\(0.0\)"/>
    <numFmt numFmtId="179" formatCode="0.0_ "/>
    <numFmt numFmtId="180" formatCode="hh:mm"/>
    <numFmt numFmtId="181" formatCode="0.0_ ;[Red]\-0.0\ "/>
    <numFmt numFmtId="182" formatCode="0.0"/>
    <numFmt numFmtId="183" formatCode="@&quot;コース&quot;"/>
    <numFmt numFmtId="184" formatCode="m/d;@"/>
    <numFmt numFmtId="185" formatCode="0.000_ "/>
    <numFmt numFmtId="186" formatCode="0.00_);[Red]\(0.00\)"/>
    <numFmt numFmtId="187" formatCode="#,##0.000_);[Red]\(#,##0.000\)"/>
  </numFmts>
  <fonts count="8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3"/>
      <name val="ＭＳ 明朝"/>
      <family val="1"/>
      <charset val="128"/>
    </font>
    <font>
      <sz val="6"/>
      <name val="ＭＳ Ｐゴシック"/>
      <family val="3"/>
      <charset val="128"/>
    </font>
    <font>
      <sz val="6"/>
      <name val="ＭＳ Ｐゴシック"/>
      <family val="3"/>
      <charset val="128"/>
    </font>
    <font>
      <b/>
      <sz val="18"/>
      <name val="ＭＳ 明朝"/>
      <family val="1"/>
      <charset val="128"/>
    </font>
    <font>
      <sz val="12"/>
      <name val="ＭＳ 明朝"/>
      <family val="1"/>
      <charset val="128"/>
    </font>
    <font>
      <sz val="10"/>
      <name val="ＭＳ 明朝"/>
      <family val="1"/>
      <charset val="128"/>
    </font>
    <font>
      <sz val="11"/>
      <name val="ＭＳ 明朝"/>
      <family val="1"/>
      <charset val="128"/>
    </font>
    <font>
      <b/>
      <sz val="16"/>
      <name val="ＭＳ Ｐ明朝"/>
      <family val="1"/>
      <charset val="128"/>
    </font>
    <font>
      <sz val="12"/>
      <name val="ＭＳ Ｐ明朝"/>
      <family val="1"/>
      <charset val="128"/>
    </font>
    <font>
      <sz val="10"/>
      <name val="ＭＳ Ｐ明朝"/>
      <family val="1"/>
      <charset val="128"/>
    </font>
    <font>
      <sz val="13"/>
      <name val="ＭＳ Ｐ明朝"/>
      <family val="1"/>
      <charset val="128"/>
    </font>
    <font>
      <b/>
      <sz val="13"/>
      <name val="ＭＳ 明朝"/>
      <family val="1"/>
      <charset val="128"/>
    </font>
    <font>
      <sz val="11"/>
      <name val="ＭＳ Ｐゴシック"/>
      <family val="3"/>
      <charset val="128"/>
    </font>
    <font>
      <b/>
      <sz val="16"/>
      <name val="ＭＳ 明朝"/>
      <family val="1"/>
      <charset val="128"/>
    </font>
    <font>
      <sz val="12"/>
      <color indexed="10"/>
      <name val="ＭＳ 明朝"/>
      <family val="1"/>
      <charset val="128"/>
    </font>
    <font>
      <b/>
      <sz val="11"/>
      <color indexed="8"/>
      <name val="Meiryo UI"/>
      <family val="3"/>
      <charset val="128"/>
    </font>
    <font>
      <sz val="11"/>
      <color indexed="8"/>
      <name val="Meiryo UI"/>
      <family val="3"/>
      <charset val="128"/>
    </font>
    <font>
      <sz val="6"/>
      <name val="ＭＳ Ｐゴシック"/>
      <family val="3"/>
      <charset val="128"/>
    </font>
    <font>
      <sz val="8"/>
      <name val="ＭＳ 明朝"/>
      <family val="1"/>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明朝"/>
      <family val="1"/>
      <charset val="128"/>
    </font>
    <font>
      <b/>
      <sz val="11"/>
      <color indexed="56"/>
      <name val="ＭＳ Ｐゴシック"/>
      <family val="3"/>
      <charset val="128"/>
    </font>
    <font>
      <b/>
      <sz val="13"/>
      <color indexed="56"/>
      <name val="ＭＳ Ｐゴシック"/>
      <family val="3"/>
      <charset val="128"/>
    </font>
    <font>
      <b/>
      <sz val="15"/>
      <color indexed="56"/>
      <name val="ＭＳ Ｐゴシック"/>
      <family val="3"/>
      <charset val="128"/>
    </font>
    <font>
      <b/>
      <sz val="18"/>
      <color indexed="5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4"/>
      <color theme="1"/>
      <name val="ＭＳ Ｐ明朝"/>
      <family val="1"/>
      <charset val="128"/>
    </font>
    <font>
      <b/>
      <sz val="14"/>
      <color theme="1"/>
      <name val="ＭＳ Ｐゴシック"/>
      <family val="3"/>
      <charset val="128"/>
      <scheme val="minor"/>
    </font>
    <font>
      <sz val="8"/>
      <color rgb="FFFF0000"/>
      <name val="ＭＳ Ｐゴシック"/>
      <family val="3"/>
      <charset val="128"/>
      <scheme val="minor"/>
    </font>
    <font>
      <sz val="11"/>
      <color theme="1"/>
      <name val="Meiryo UI"/>
      <family val="3"/>
      <charset val="128"/>
    </font>
    <font>
      <sz val="11"/>
      <name val="ＭＳ Ｐゴシック"/>
      <family val="3"/>
      <charset val="128"/>
      <scheme val="minor"/>
    </font>
    <font>
      <sz val="13"/>
      <name val="HGSｺﾞｼｯｸM"/>
      <family val="3"/>
      <charset val="128"/>
    </font>
    <font>
      <b/>
      <sz val="18"/>
      <name val="HGSｺﾞｼｯｸM"/>
      <family val="3"/>
      <charset val="128"/>
    </font>
    <font>
      <b/>
      <sz val="14"/>
      <name val="HGSｺﾞｼｯｸM"/>
      <family val="3"/>
      <charset val="128"/>
    </font>
    <font>
      <b/>
      <sz val="16"/>
      <color rgb="FFFF0000"/>
      <name val="HGSｺﾞｼｯｸM"/>
      <family val="3"/>
      <charset val="128"/>
    </font>
    <font>
      <b/>
      <sz val="13"/>
      <name val="HGSｺﾞｼｯｸM"/>
      <family val="3"/>
      <charset val="128"/>
    </font>
    <font>
      <b/>
      <sz val="10"/>
      <name val="HGSｺﾞｼｯｸM"/>
      <family val="3"/>
      <charset val="128"/>
    </font>
    <font>
      <sz val="11"/>
      <color theme="1"/>
      <name val="HGSｺﾞｼｯｸM"/>
      <family val="3"/>
      <charset val="128"/>
    </font>
    <font>
      <b/>
      <sz val="12"/>
      <name val="HGSｺﾞｼｯｸM"/>
      <family val="3"/>
      <charset val="128"/>
    </font>
    <font>
      <b/>
      <sz val="11"/>
      <name val="HGSｺﾞｼｯｸM"/>
      <family val="3"/>
      <charset val="128"/>
    </font>
    <font>
      <b/>
      <sz val="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10"/>
      <color indexed="10"/>
      <name val="HGSｺﾞｼｯｸM"/>
      <family val="3"/>
      <charset val="128"/>
    </font>
    <font>
      <b/>
      <sz val="12"/>
      <color theme="1"/>
      <name val="HGSｺﾞｼｯｸM"/>
      <family val="3"/>
      <charset val="128"/>
    </font>
    <font>
      <sz val="10"/>
      <color rgb="FFFF0000"/>
      <name val="HGSｺﾞｼｯｸM"/>
      <family val="3"/>
      <charset val="128"/>
    </font>
    <font>
      <b/>
      <sz val="16"/>
      <name val="HGSｺﾞｼｯｸM"/>
      <family val="3"/>
      <charset val="128"/>
    </font>
    <font>
      <b/>
      <sz val="11"/>
      <color theme="1"/>
      <name val="HGSｺﾞｼｯｸM"/>
      <family val="3"/>
      <charset val="128"/>
    </font>
    <font>
      <sz val="12"/>
      <color theme="1"/>
      <name val="HGSｺﾞｼｯｸM"/>
      <family val="3"/>
      <charset val="128"/>
    </font>
    <font>
      <sz val="12"/>
      <color rgb="FF0070C0"/>
      <name val="HGSｺﾞｼｯｸM"/>
      <family val="3"/>
      <charset val="128"/>
    </font>
    <font>
      <sz val="11"/>
      <color indexed="8"/>
      <name val="HGSｺﾞｼｯｸM"/>
      <family val="3"/>
      <charset val="128"/>
    </font>
    <font>
      <sz val="11"/>
      <color rgb="FF00B0F0"/>
      <name val="ＭＳ 明朝"/>
      <family val="1"/>
      <charset val="128"/>
    </font>
    <font>
      <sz val="6"/>
      <name val="ＭＳ Ｐゴシック"/>
      <family val="3"/>
      <charset val="128"/>
      <scheme val="minor"/>
    </font>
    <font>
      <sz val="12"/>
      <color rgb="FF00B050"/>
      <name val="HGSｺﾞｼｯｸM"/>
      <family val="3"/>
      <charset val="128"/>
    </font>
    <font>
      <sz val="12"/>
      <color rgb="FF0033CC"/>
      <name val="HGSｺﾞｼｯｸM"/>
      <family val="3"/>
      <charset val="128"/>
    </font>
    <font>
      <sz val="9"/>
      <name val="ＭＳ 明朝"/>
      <family val="1"/>
      <charset val="128"/>
    </font>
    <font>
      <sz val="11"/>
      <color indexed="8"/>
      <name val="ＭＳ 明朝"/>
      <family val="1"/>
      <charset val="128"/>
    </font>
    <font>
      <b/>
      <sz val="11"/>
      <color indexed="8"/>
      <name val="ＭＳ 明朝"/>
      <family val="1"/>
      <charset val="128"/>
    </font>
    <font>
      <sz val="11"/>
      <color rgb="FF000000"/>
      <name val="ＭＳ 明朝"/>
      <family val="1"/>
      <charset val="128"/>
    </font>
    <font>
      <sz val="11"/>
      <color rgb="FF000000"/>
      <name val="ＭＳ 明朝"/>
      <family val="1"/>
      <charset val="1"/>
    </font>
    <font>
      <sz val="6"/>
      <name val="游ゴシック"/>
      <family val="2"/>
      <charset val="128"/>
    </font>
    <font>
      <sz val="11"/>
      <name val="ＭＳ Ｐ明朝"/>
      <family val="1"/>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gray125">
        <bgColor theme="0"/>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s>
  <borders count="1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8"/>
      </left>
      <right style="thin">
        <color indexed="8"/>
      </right>
      <top style="thin">
        <color indexed="8"/>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style="medium">
        <color auto="1"/>
      </right>
      <top style="thin">
        <color auto="1"/>
      </top>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s>
  <cellStyleXfs count="49">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39"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8"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8" fillId="0" borderId="5" applyNumberFormat="0" applyFill="0" applyAlignment="0" applyProtection="0">
      <alignment vertical="center"/>
    </xf>
    <xf numFmtId="0" fontId="37"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41" fillId="0" borderId="0">
      <alignment vertical="center"/>
    </xf>
    <xf numFmtId="0" fontId="16" fillId="0" borderId="0"/>
    <xf numFmtId="0" fontId="8" fillId="0" borderId="0"/>
    <xf numFmtId="0" fontId="35" fillId="0" borderId="0"/>
    <xf numFmtId="0" fontId="34" fillId="4" borderId="0" applyNumberFormat="0" applyBorder="0" applyAlignment="0" applyProtection="0">
      <alignment vertical="center"/>
    </xf>
    <xf numFmtId="38" fontId="41" fillId="0" borderId="0" applyFont="0" applyFill="0" applyBorder="0" applyAlignment="0" applyProtection="0">
      <alignment vertical="center"/>
    </xf>
    <xf numFmtId="0" fontId="2" fillId="0" borderId="0">
      <alignment vertical="center"/>
    </xf>
    <xf numFmtId="0" fontId="1" fillId="0" borderId="0">
      <alignment vertical="center"/>
    </xf>
  </cellStyleXfs>
  <cellXfs count="559">
    <xf numFmtId="0" fontId="0" fillId="0" borderId="0" xfId="0">
      <alignment vertical="center"/>
    </xf>
    <xf numFmtId="0" fontId="8" fillId="0" borderId="0" xfId="0" applyFont="1" applyAlignment="1"/>
    <xf numFmtId="0" fontId="10" fillId="0" borderId="0" xfId="0" applyFont="1" applyAlignment="1"/>
    <xf numFmtId="0" fontId="12" fillId="0" borderId="0" xfId="0" applyFont="1" applyAlignment="1"/>
    <xf numFmtId="0" fontId="14" fillId="0" borderId="14" xfId="0" applyFont="1" applyBorder="1" applyAlignment="1">
      <alignment horizontal="center"/>
    </xf>
    <xf numFmtId="176" fontId="12" fillId="0" borderId="0" xfId="0" applyNumberFormat="1" applyFont="1" applyAlignment="1"/>
    <xf numFmtId="176" fontId="14" fillId="0" borderId="15" xfId="0" applyNumberFormat="1" applyFont="1" applyBorder="1" applyAlignment="1">
      <alignment horizontal="center"/>
    </xf>
    <xf numFmtId="0" fontId="0" fillId="0" borderId="16" xfId="0"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9" xfId="0" applyBorder="1" applyAlignment="1">
      <alignment horizontal="center" vertical="center"/>
    </xf>
    <xf numFmtId="0" fontId="0" fillId="0" borderId="18" xfId="0" applyBorder="1" applyAlignment="1">
      <alignment horizontal="center" vertical="center"/>
    </xf>
    <xf numFmtId="176" fontId="14" fillId="0" borderId="0" xfId="0" applyNumberFormat="1" applyFont="1" applyAlignment="1">
      <alignment horizontal="center"/>
    </xf>
    <xf numFmtId="0" fontId="0" fillId="0" borderId="21" xfId="0" applyBorder="1">
      <alignment vertical="center"/>
    </xf>
    <xf numFmtId="0" fontId="0" fillId="0" borderId="22" xfId="0" applyBorder="1">
      <alignment vertical="center"/>
    </xf>
    <xf numFmtId="0" fontId="4" fillId="0" borderId="16"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0" fillId="0" borderId="20" xfId="0" applyBorder="1" applyAlignment="1">
      <alignment horizontal="center" vertical="center"/>
    </xf>
    <xf numFmtId="0" fontId="14" fillId="0" borderId="18" xfId="0" applyFont="1" applyBorder="1" applyAlignment="1">
      <alignment horizontal="center"/>
    </xf>
    <xf numFmtId="180" fontId="4" fillId="0" borderId="18" xfId="0" applyNumberFormat="1" applyFont="1" applyBorder="1" applyAlignment="1">
      <alignment horizontal="center" vertical="center"/>
    </xf>
    <xf numFmtId="180" fontId="4" fillId="0" borderId="19" xfId="0" applyNumberFormat="1" applyFont="1" applyBorder="1" applyAlignment="1">
      <alignment horizontal="center" vertical="center"/>
    </xf>
    <xf numFmtId="0" fontId="10" fillId="0" borderId="14" xfId="0" applyFont="1" applyBorder="1" applyAlignment="1">
      <alignment horizontal="center"/>
    </xf>
    <xf numFmtId="0" fontId="0" fillId="0" borderId="14" xfId="0" applyBorder="1">
      <alignment vertical="center"/>
    </xf>
    <xf numFmtId="0" fontId="8" fillId="0" borderId="31" xfId="0" applyFont="1" applyBorder="1" applyAlignment="1">
      <alignment horizontal="center"/>
    </xf>
    <xf numFmtId="0" fontId="0" fillId="0" borderId="46" xfId="0" applyBorder="1" applyAlignment="1">
      <alignment horizontal="center" vertical="center"/>
    </xf>
    <xf numFmtId="0" fontId="0" fillId="0" borderId="33" xfId="0" applyBorder="1">
      <alignment vertical="center"/>
    </xf>
    <xf numFmtId="0" fontId="0" fillId="0" borderId="0" xfId="0" applyAlignment="1">
      <alignment horizontal="center" vertical="center"/>
    </xf>
    <xf numFmtId="56" fontId="4" fillId="0" borderId="19" xfId="0" applyNumberFormat="1" applyFont="1" applyBorder="1" applyAlignment="1">
      <alignment horizontal="right" vertical="center"/>
    </xf>
    <xf numFmtId="56" fontId="4" fillId="0" borderId="20" xfId="0" applyNumberFormat="1" applyFont="1" applyBorder="1" applyAlignment="1">
      <alignment horizontal="right" vertical="center"/>
    </xf>
    <xf numFmtId="0" fontId="14" fillId="0" borderId="20" xfId="0" applyFont="1" applyBorder="1" applyAlignment="1">
      <alignment horizontal="center"/>
    </xf>
    <xf numFmtId="0" fontId="0" fillId="0" borderId="32" xfId="0" applyBorder="1" applyAlignment="1">
      <alignment horizontal="center" vertical="center"/>
    </xf>
    <xf numFmtId="0" fontId="0" fillId="0" borderId="48" xfId="0" applyBorder="1">
      <alignment vertical="center"/>
    </xf>
    <xf numFmtId="0" fontId="45" fillId="0" borderId="0" xfId="0" applyFont="1">
      <alignment vertical="center"/>
    </xf>
    <xf numFmtId="0" fontId="17" fillId="0" borderId="0" xfId="0" applyFont="1" applyAlignment="1"/>
    <xf numFmtId="0" fontId="10" fillId="0" borderId="0" xfId="0" applyFont="1" applyAlignment="1">
      <alignment horizontal="center"/>
    </xf>
    <xf numFmtId="0" fontId="10" fillId="0" borderId="0" xfId="0" applyFont="1" applyAlignment="1">
      <alignment shrinkToFit="1"/>
    </xf>
    <xf numFmtId="56" fontId="10" fillId="0" borderId="58" xfId="0" applyNumberFormat="1" applyFont="1" applyBorder="1" applyAlignment="1">
      <alignment vertical="center" shrinkToFit="1"/>
    </xf>
    <xf numFmtId="183" fontId="10" fillId="0" borderId="59" xfId="0" applyNumberFormat="1" applyFont="1" applyBorder="1" applyAlignment="1">
      <alignment vertical="center" shrinkToFit="1"/>
    </xf>
    <xf numFmtId="183" fontId="10" fillId="0" borderId="60" xfId="0" applyNumberFormat="1" applyFont="1" applyBorder="1" applyAlignment="1">
      <alignment vertical="center" shrinkToFit="1"/>
    </xf>
    <xf numFmtId="0" fontId="8" fillId="0" borderId="61" xfId="0" applyFont="1" applyBorder="1" applyAlignment="1">
      <alignment horizontal="center" vertical="center" shrinkToFit="1"/>
    </xf>
    <xf numFmtId="0" fontId="10" fillId="0" borderId="62" xfId="0" applyFont="1" applyBorder="1" applyAlignment="1">
      <alignment horizontal="center" vertical="center" shrinkToFit="1"/>
    </xf>
    <xf numFmtId="176" fontId="8" fillId="0" borderId="63" xfId="0" applyNumberFormat="1"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176" fontId="8" fillId="0" borderId="66" xfId="0" applyNumberFormat="1"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9" xfId="0" applyFont="1" applyBorder="1" applyAlignment="1">
      <alignment horizontal="center" vertical="center" shrinkToFit="1"/>
    </xf>
    <xf numFmtId="176" fontId="8" fillId="0" borderId="67" xfId="0" applyNumberFormat="1" applyFont="1" applyBorder="1" applyAlignment="1">
      <alignment horizontal="center" vertical="center" shrinkToFit="1"/>
    </xf>
    <xf numFmtId="176" fontId="8" fillId="0" borderId="69" xfId="0" applyNumberFormat="1" applyFont="1" applyBorder="1" applyAlignment="1">
      <alignment horizontal="center" vertical="center" shrinkToFit="1"/>
    </xf>
    <xf numFmtId="176" fontId="8" fillId="0" borderId="70" xfId="0" applyNumberFormat="1" applyFont="1" applyBorder="1" applyAlignment="1">
      <alignment horizontal="center" vertical="center" shrinkToFit="1"/>
    </xf>
    <xf numFmtId="176" fontId="8" fillId="0" borderId="71" xfId="0" applyNumberFormat="1" applyFont="1" applyBorder="1" applyAlignment="1">
      <alignment horizontal="center" vertical="center" shrinkToFit="1"/>
    </xf>
    <xf numFmtId="0" fontId="8" fillId="0" borderId="72" xfId="0" applyFont="1" applyBorder="1" applyAlignment="1">
      <alignment horizontal="center" vertical="center" shrinkToFit="1"/>
    </xf>
    <xf numFmtId="176" fontId="8" fillId="0" borderId="73" xfId="0" applyNumberFormat="1" applyFont="1" applyBorder="1" applyAlignment="1">
      <alignment horizontal="center" vertical="center" shrinkToFit="1"/>
    </xf>
    <xf numFmtId="176" fontId="8" fillId="0" borderId="74" xfId="0" applyNumberFormat="1" applyFont="1" applyBorder="1" applyAlignment="1">
      <alignment horizontal="center" vertical="center" shrinkToFit="1"/>
    </xf>
    <xf numFmtId="0" fontId="8" fillId="0" borderId="75" xfId="0" applyFont="1" applyBorder="1" applyAlignment="1">
      <alignment horizontal="center" vertical="center" shrinkToFit="1"/>
    </xf>
    <xf numFmtId="176" fontId="8" fillId="0" borderId="76" xfId="0" applyNumberFormat="1" applyFont="1" applyBorder="1" applyAlignment="1">
      <alignment horizontal="center" vertical="center" shrinkToFit="1"/>
    </xf>
    <xf numFmtId="0" fontId="8" fillId="0" borderId="0" xfId="0" applyFont="1" applyAlignment="1">
      <alignment shrinkToFit="1"/>
    </xf>
    <xf numFmtId="176" fontId="8" fillId="0" borderId="0" xfId="0" applyNumberFormat="1" applyFont="1" applyAlignment="1">
      <alignment horizontal="center" vertical="center" shrinkToFit="1"/>
    </xf>
    <xf numFmtId="0" fontId="8" fillId="0" borderId="0" xfId="0" applyFont="1" applyAlignment="1">
      <alignment horizontal="center" vertical="center" shrinkToFit="1"/>
    </xf>
    <xf numFmtId="0" fontId="0" fillId="0" borderId="0" xfId="0" applyAlignment="1"/>
    <xf numFmtId="14" fontId="0" fillId="0" borderId="14" xfId="0" applyNumberFormat="1" applyBorder="1" applyAlignment="1"/>
    <xf numFmtId="14" fontId="0" fillId="0" borderId="0" xfId="0" applyNumberFormat="1" applyAlignment="1"/>
    <xf numFmtId="56" fontId="9" fillId="0" borderId="58" xfId="0" applyNumberFormat="1" applyFont="1" applyBorder="1" applyAlignment="1">
      <alignment vertical="center" shrinkToFit="1"/>
    </xf>
    <xf numFmtId="0" fontId="0" fillId="0" borderId="15" xfId="0" applyBorder="1" applyAlignment="1"/>
    <xf numFmtId="0" fontId="0" fillId="0" borderId="32" xfId="0" applyBorder="1" applyAlignment="1"/>
    <xf numFmtId="0" fontId="0" fillId="0" borderId="16" xfId="0" applyBorder="1" applyAlignment="1"/>
    <xf numFmtId="0" fontId="0" fillId="0" borderId="22" xfId="0" applyBorder="1" applyAlignment="1"/>
    <xf numFmtId="14" fontId="0" fillId="0" borderId="33" xfId="0" applyNumberFormat="1" applyBorder="1" applyAlignment="1"/>
    <xf numFmtId="0" fontId="19" fillId="0" borderId="0" xfId="0" applyFont="1" applyAlignment="1">
      <alignment horizontal="right" vertical="center"/>
    </xf>
    <xf numFmtId="31" fontId="20" fillId="0" borderId="0" xfId="0" applyNumberFormat="1" applyFont="1" applyAlignment="1">
      <alignment horizontal="right" vertical="center"/>
    </xf>
    <xf numFmtId="0" fontId="46" fillId="0" borderId="0" xfId="0" applyFont="1">
      <alignment vertical="center"/>
    </xf>
    <xf numFmtId="0" fontId="19" fillId="0" borderId="0" xfId="0" applyFont="1" applyAlignment="1">
      <alignment horizontal="center" vertical="center"/>
    </xf>
    <xf numFmtId="0" fontId="19" fillId="0" borderId="93" xfId="0" applyFont="1" applyBorder="1" applyAlignment="1">
      <alignment horizontal="center" vertical="center"/>
    </xf>
    <xf numFmtId="0" fontId="46" fillId="0" borderId="0" xfId="0" applyFont="1" applyAlignment="1">
      <alignment horizontal="center" vertical="center"/>
    </xf>
    <xf numFmtId="0" fontId="46" fillId="0" borderId="14" xfId="0" applyFont="1" applyBorder="1" applyAlignment="1">
      <alignment horizontal="center" vertical="center"/>
    </xf>
    <xf numFmtId="0" fontId="46" fillId="24" borderId="61" xfId="0" applyFont="1" applyFill="1" applyBorder="1" applyAlignment="1">
      <alignment horizontal="right" vertical="center"/>
    </xf>
    <xf numFmtId="0" fontId="46" fillId="25" borderId="14" xfId="0" applyFont="1" applyFill="1" applyBorder="1" applyAlignment="1">
      <alignment horizontal="left" vertical="center"/>
    </xf>
    <xf numFmtId="0" fontId="46" fillId="0" borderId="0" xfId="0" applyFont="1" applyAlignment="1">
      <alignment horizontal="right" vertical="center"/>
    </xf>
    <xf numFmtId="0" fontId="20" fillId="0" borderId="0" xfId="0" applyFont="1" applyAlignment="1">
      <alignment horizontal="left" vertical="center"/>
    </xf>
    <xf numFmtId="0" fontId="46" fillId="0" borderId="0" xfId="0" applyFont="1" applyAlignment="1">
      <alignment horizontal="left" vertical="center"/>
    </xf>
    <xf numFmtId="183" fontId="22" fillId="0" borderId="59" xfId="0" applyNumberFormat="1" applyFont="1" applyBorder="1" applyAlignment="1">
      <alignment vertical="center" wrapText="1" shrinkToFit="1"/>
    </xf>
    <xf numFmtId="0" fontId="0" fillId="0" borderId="14" xfId="0" applyBorder="1" applyAlignment="1">
      <alignment horizontal="left" vertical="center"/>
    </xf>
    <xf numFmtId="0" fontId="0" fillId="25" borderId="14" xfId="0" applyFill="1" applyBorder="1" applyAlignment="1">
      <alignment horizontal="left" vertical="center"/>
    </xf>
    <xf numFmtId="0" fontId="0" fillId="0" borderId="33" xfId="0" applyBorder="1" applyAlignment="1">
      <alignment horizontal="left" vertical="center"/>
    </xf>
    <xf numFmtId="0" fontId="0" fillId="25" borderId="33" xfId="0" applyFill="1" applyBorder="1" applyAlignment="1">
      <alignment horizontal="left" vertical="center"/>
    </xf>
    <xf numFmtId="56" fontId="4" fillId="0" borderId="0" xfId="0" applyNumberFormat="1" applyFont="1" applyAlignment="1">
      <alignment horizontal="right" vertical="center"/>
    </xf>
    <xf numFmtId="0" fontId="8" fillId="0" borderId="95" xfId="0" applyFont="1" applyBorder="1" applyAlignment="1">
      <alignment horizontal="center" vertical="center" shrinkToFit="1"/>
    </xf>
    <xf numFmtId="176" fontId="8" fillId="0" borderId="95" xfId="0" applyNumberFormat="1" applyFont="1" applyBorder="1" applyAlignment="1">
      <alignment horizontal="center" vertical="center" shrinkToFit="1"/>
    </xf>
    <xf numFmtId="176" fontId="8" fillId="0" borderId="96" xfId="0" applyNumberFormat="1" applyFont="1" applyBorder="1" applyAlignment="1">
      <alignment horizontal="center" vertical="center" shrinkToFit="1"/>
    </xf>
    <xf numFmtId="182" fontId="0" fillId="0" borderId="14" xfId="0" applyNumberFormat="1" applyBorder="1">
      <alignment vertical="center"/>
    </xf>
    <xf numFmtId="0" fontId="0" fillId="25" borderId="14" xfId="0" applyFill="1" applyBorder="1" applyAlignment="1"/>
    <xf numFmtId="0" fontId="0" fillId="25" borderId="33" xfId="0" applyFill="1" applyBorder="1" applyAlignment="1"/>
    <xf numFmtId="0" fontId="0" fillId="0" borderId="100" xfId="0" applyBorder="1" applyAlignment="1"/>
    <xf numFmtId="20" fontId="0" fillId="0" borderId="61" xfId="0" applyNumberFormat="1" applyBorder="1" applyAlignment="1"/>
    <xf numFmtId="20" fontId="0" fillId="0" borderId="101" xfId="0" applyNumberFormat="1" applyBorder="1" applyAlignment="1"/>
    <xf numFmtId="0" fontId="0" fillId="0" borderId="14" xfId="0" applyBorder="1" applyAlignment="1"/>
    <xf numFmtId="20" fontId="0" fillId="0" borderId="14" xfId="0" applyNumberFormat="1" applyBorder="1">
      <alignment vertical="center"/>
    </xf>
    <xf numFmtId="14" fontId="46" fillId="24" borderId="98" xfId="0" applyNumberFormat="1" applyFont="1" applyFill="1" applyBorder="1" applyAlignment="1">
      <alignment horizontal="left" vertical="center"/>
    </xf>
    <xf numFmtId="0" fontId="48" fillId="24" borderId="0" xfId="0" applyFont="1" applyFill="1" applyAlignment="1"/>
    <xf numFmtId="55" fontId="48" fillId="24" borderId="0" xfId="0" applyNumberFormat="1" applyFont="1" applyFill="1" applyAlignment="1"/>
    <xf numFmtId="49" fontId="49" fillId="24" borderId="0" xfId="0" applyNumberFormat="1" applyFont="1" applyFill="1" applyAlignment="1">
      <alignment horizontal="center" vertical="top"/>
    </xf>
    <xf numFmtId="49" fontId="49" fillId="24" borderId="0" xfId="0" applyNumberFormat="1" applyFont="1" applyFill="1" applyAlignment="1">
      <alignment vertical="top"/>
    </xf>
    <xf numFmtId="55" fontId="50" fillId="24" borderId="0" xfId="0" applyNumberFormat="1" applyFont="1" applyFill="1" applyAlignment="1">
      <alignment horizontal="center" vertical="top"/>
    </xf>
    <xf numFmtId="0" fontId="51" fillId="24" borderId="0" xfId="0" applyFont="1" applyFill="1" applyAlignment="1"/>
    <xf numFmtId="0" fontId="52" fillId="26" borderId="15" xfId="0" applyFont="1" applyFill="1" applyBorder="1" applyAlignment="1">
      <alignment horizontal="center" vertical="center"/>
    </xf>
    <xf numFmtId="0" fontId="52" fillId="24" borderId="32" xfId="0" applyFont="1" applyFill="1" applyBorder="1" applyAlignment="1">
      <alignment horizontal="center" vertical="center"/>
    </xf>
    <xf numFmtId="0" fontId="53" fillId="26" borderId="32" xfId="0" applyFont="1" applyFill="1" applyBorder="1" applyAlignment="1">
      <alignment horizontal="center" vertical="center"/>
    </xf>
    <xf numFmtId="0" fontId="54" fillId="24" borderId="0" xfId="0" applyFont="1" applyFill="1">
      <alignment vertical="center"/>
    </xf>
    <xf numFmtId="0" fontId="49" fillId="24" borderId="0" xfId="0" applyFont="1" applyFill="1" applyAlignment="1">
      <alignment horizontal="center"/>
    </xf>
    <xf numFmtId="0" fontId="55" fillId="26" borderId="22" xfId="0" applyFont="1" applyFill="1" applyBorder="1" applyAlignment="1">
      <alignment horizontal="center" vertical="center"/>
    </xf>
    <xf numFmtId="182" fontId="55" fillId="24" borderId="33" xfId="0" applyNumberFormat="1" applyFont="1" applyFill="1" applyBorder="1" applyAlignment="1">
      <alignment horizontal="center" vertical="center"/>
    </xf>
    <xf numFmtId="0" fontId="55" fillId="26" borderId="33" xfId="0" applyFont="1" applyFill="1" applyBorder="1" applyAlignment="1">
      <alignment horizontal="center" vertical="center"/>
    </xf>
    <xf numFmtId="0" fontId="52" fillId="24" borderId="34" xfId="0" applyFont="1" applyFill="1" applyBorder="1" applyAlignment="1">
      <alignment horizontal="right" vertical="center"/>
    </xf>
    <xf numFmtId="0" fontId="52" fillId="24" borderId="35" xfId="0" applyFont="1" applyFill="1" applyBorder="1" applyAlignment="1">
      <alignment horizontal="left" vertical="center"/>
    </xf>
    <xf numFmtId="0" fontId="55" fillId="24" borderId="30" xfId="0" applyFont="1" applyFill="1" applyBorder="1" applyAlignment="1">
      <alignment horizontal="left"/>
    </xf>
    <xf numFmtId="0" fontId="55" fillId="24" borderId="31" xfId="0" applyFont="1" applyFill="1" applyBorder="1" applyAlignment="1">
      <alignment horizontal="center"/>
    </xf>
    <xf numFmtId="0" fontId="53" fillId="24" borderId="31" xfId="0" applyFont="1" applyFill="1" applyBorder="1" applyAlignment="1">
      <alignment horizontal="left"/>
    </xf>
    <xf numFmtId="0" fontId="58" fillId="24" borderId="23" xfId="0" applyFont="1" applyFill="1" applyBorder="1" applyAlignment="1"/>
    <xf numFmtId="0" fontId="58" fillId="24" borderId="24" xfId="0" applyFont="1" applyFill="1" applyBorder="1" applyAlignment="1">
      <alignment horizontal="center"/>
    </xf>
    <xf numFmtId="0" fontId="58" fillId="24" borderId="24" xfId="0" applyFont="1" applyFill="1" applyBorder="1" applyAlignment="1"/>
    <xf numFmtId="0" fontId="58" fillId="24" borderId="24" xfId="0" applyFont="1" applyFill="1" applyBorder="1" applyAlignment="1">
      <alignment horizontal="right"/>
    </xf>
    <xf numFmtId="0" fontId="58" fillId="24" borderId="29" xfId="0" applyFont="1" applyFill="1" applyBorder="1" applyAlignment="1">
      <alignment horizontal="center"/>
    </xf>
    <xf numFmtId="0" fontId="59" fillId="24" borderId="92" xfId="0" applyFont="1" applyFill="1" applyBorder="1" applyAlignment="1"/>
    <xf numFmtId="0" fontId="60" fillId="24" borderId="25" xfId="0" applyFont="1" applyFill="1" applyBorder="1" applyAlignment="1"/>
    <xf numFmtId="0" fontId="60" fillId="24" borderId="36" xfId="0" quotePrefix="1" applyFont="1" applyFill="1" applyBorder="1" applyAlignment="1">
      <alignment horizontal="center"/>
    </xf>
    <xf numFmtId="176" fontId="60" fillId="24" borderId="10" xfId="0" applyNumberFormat="1" applyFont="1" applyFill="1" applyBorder="1" applyAlignment="1"/>
    <xf numFmtId="0" fontId="60" fillId="24" borderId="10" xfId="0" applyFont="1" applyFill="1" applyBorder="1" applyAlignment="1">
      <alignment horizontal="left"/>
    </xf>
    <xf numFmtId="0" fontId="60" fillId="24" borderId="10" xfId="0" applyFont="1" applyFill="1" applyBorder="1" applyAlignment="1">
      <alignment horizontal="center"/>
    </xf>
    <xf numFmtId="21" fontId="60" fillId="24" borderId="10" xfId="0" applyNumberFormat="1" applyFont="1" applyFill="1" applyBorder="1" applyAlignment="1">
      <alignment horizontal="center"/>
    </xf>
    <xf numFmtId="178" fontId="60" fillId="24" borderId="10" xfId="0" applyNumberFormat="1" applyFont="1" applyFill="1" applyBorder="1" applyAlignment="1">
      <alignment horizontal="right"/>
    </xf>
    <xf numFmtId="176" fontId="60" fillId="24" borderId="10" xfId="0" applyNumberFormat="1" applyFont="1" applyFill="1" applyBorder="1" applyAlignment="1">
      <alignment horizontal="right"/>
    </xf>
    <xf numFmtId="179" fontId="60" fillId="24" borderId="10" xfId="0" applyNumberFormat="1" applyFont="1" applyFill="1" applyBorder="1" applyAlignment="1"/>
    <xf numFmtId="177" fontId="60" fillId="24" borderId="10" xfId="0" applyNumberFormat="1" applyFont="1" applyFill="1" applyBorder="1" applyAlignment="1"/>
    <xf numFmtId="181" fontId="60" fillId="24" borderId="10" xfId="0" applyNumberFormat="1" applyFont="1" applyFill="1" applyBorder="1" applyAlignment="1">
      <alignment horizontal="right" vertical="top"/>
    </xf>
    <xf numFmtId="0" fontId="60" fillId="24" borderId="26" xfId="0" applyFont="1" applyFill="1" applyBorder="1" applyAlignment="1"/>
    <xf numFmtId="0" fontId="60" fillId="24" borderId="37" xfId="0" quotePrefix="1" applyFont="1" applyFill="1" applyBorder="1" applyAlignment="1">
      <alignment horizontal="center"/>
    </xf>
    <xf numFmtId="176" fontId="60" fillId="24" borderId="11" xfId="0" applyNumberFormat="1" applyFont="1" applyFill="1" applyBorder="1" applyAlignment="1"/>
    <xf numFmtId="0" fontId="60" fillId="24" borderId="11" xfId="0" applyFont="1" applyFill="1" applyBorder="1" applyAlignment="1">
      <alignment horizontal="left"/>
    </xf>
    <xf numFmtId="0" fontId="60" fillId="24" borderId="11" xfId="0" applyFont="1" applyFill="1" applyBorder="1" applyAlignment="1">
      <alignment horizontal="center"/>
    </xf>
    <xf numFmtId="21" fontId="60" fillId="24" borderId="11" xfId="0" applyNumberFormat="1" applyFont="1" applyFill="1" applyBorder="1" applyAlignment="1">
      <alignment horizontal="center"/>
    </xf>
    <xf numFmtId="178" fontId="60" fillId="24" borderId="11" xfId="0" applyNumberFormat="1" applyFont="1" applyFill="1" applyBorder="1" applyAlignment="1">
      <alignment horizontal="right"/>
    </xf>
    <xf numFmtId="176" fontId="60" fillId="24" borderId="11" xfId="0" applyNumberFormat="1" applyFont="1" applyFill="1" applyBorder="1" applyAlignment="1">
      <alignment horizontal="right"/>
    </xf>
    <xf numFmtId="179" fontId="60" fillId="24" borderId="11" xfId="0" applyNumberFormat="1" applyFont="1" applyFill="1" applyBorder="1" applyAlignment="1"/>
    <xf numFmtId="177" fontId="60" fillId="24" borderId="11" xfId="0" applyNumberFormat="1" applyFont="1" applyFill="1" applyBorder="1" applyAlignment="1"/>
    <xf numFmtId="181" fontId="60" fillId="24" borderId="11" xfId="0" applyNumberFormat="1" applyFont="1" applyFill="1" applyBorder="1" applyAlignment="1">
      <alignment horizontal="right" vertical="top"/>
    </xf>
    <xf numFmtId="21" fontId="60" fillId="24" borderId="67" xfId="0" applyNumberFormat="1" applyFont="1" applyFill="1" applyBorder="1" applyAlignment="1">
      <alignment horizontal="center"/>
    </xf>
    <xf numFmtId="0" fontId="60" fillId="24" borderId="27" xfId="0" applyFont="1" applyFill="1" applyBorder="1" applyAlignment="1"/>
    <xf numFmtId="0" fontId="60" fillId="24" borderId="38" xfId="0" quotePrefix="1" applyFont="1" applyFill="1" applyBorder="1" applyAlignment="1">
      <alignment horizontal="center"/>
    </xf>
    <xf numFmtId="176" fontId="60" fillId="24" borderId="12" xfId="0" applyNumberFormat="1" applyFont="1" applyFill="1" applyBorder="1" applyAlignment="1"/>
    <xf numFmtId="0" fontId="60" fillId="24" borderId="12" xfId="0" applyFont="1" applyFill="1" applyBorder="1" applyAlignment="1">
      <alignment horizontal="left"/>
    </xf>
    <xf numFmtId="0" fontId="60" fillId="24" borderId="12" xfId="0" applyFont="1" applyFill="1" applyBorder="1" applyAlignment="1">
      <alignment horizontal="center"/>
    </xf>
    <xf numFmtId="21" fontId="60" fillId="24" borderId="12" xfId="0" applyNumberFormat="1" applyFont="1" applyFill="1" applyBorder="1" applyAlignment="1">
      <alignment horizontal="center"/>
    </xf>
    <xf numFmtId="176" fontId="60" fillId="24" borderId="49" xfId="0" applyNumberFormat="1" applyFont="1" applyFill="1" applyBorder="1" applyAlignment="1"/>
    <xf numFmtId="178" fontId="60" fillId="24" borderId="49" xfId="0" applyNumberFormat="1" applyFont="1" applyFill="1" applyBorder="1" applyAlignment="1">
      <alignment horizontal="right"/>
    </xf>
    <xf numFmtId="0" fontId="60" fillId="24" borderId="49" xfId="0" applyFont="1" applyFill="1" applyBorder="1" applyAlignment="1">
      <alignment horizontal="center"/>
    </xf>
    <xf numFmtId="176" fontId="60" fillId="24" borderId="49" xfId="0" applyNumberFormat="1" applyFont="1" applyFill="1" applyBorder="1" applyAlignment="1">
      <alignment horizontal="right"/>
    </xf>
    <xf numFmtId="21" fontId="60" fillId="24" borderId="49" xfId="0" applyNumberFormat="1" applyFont="1" applyFill="1" applyBorder="1" applyAlignment="1">
      <alignment horizontal="center"/>
    </xf>
    <xf numFmtId="179" fontId="60" fillId="24" borderId="49" xfId="0" applyNumberFormat="1" applyFont="1" applyFill="1" applyBorder="1" applyAlignment="1"/>
    <xf numFmtId="177" fontId="60" fillId="24" borderId="49" xfId="0" applyNumberFormat="1" applyFont="1" applyFill="1" applyBorder="1" applyAlignment="1"/>
    <xf numFmtId="181" fontId="60" fillId="24" borderId="49" xfId="0" applyNumberFormat="1" applyFont="1" applyFill="1" applyBorder="1" applyAlignment="1">
      <alignment horizontal="right" vertical="top"/>
    </xf>
    <xf numFmtId="21" fontId="60" fillId="24" borderId="74" xfId="0" applyNumberFormat="1" applyFont="1" applyFill="1" applyBorder="1" applyAlignment="1">
      <alignment horizontal="center"/>
    </xf>
    <xf numFmtId="0" fontId="60" fillId="24" borderId="28" xfId="0" applyFont="1" applyFill="1" applyBorder="1" applyAlignment="1"/>
    <xf numFmtId="178" fontId="60" fillId="24" borderId="12" xfId="0" applyNumberFormat="1" applyFont="1" applyFill="1" applyBorder="1" applyAlignment="1">
      <alignment horizontal="right"/>
    </xf>
    <xf numFmtId="176" fontId="60" fillId="24" borderId="12" xfId="0" applyNumberFormat="1" applyFont="1" applyFill="1" applyBorder="1" applyAlignment="1">
      <alignment horizontal="center"/>
    </xf>
    <xf numFmtId="176" fontId="60" fillId="24" borderId="12" xfId="0" applyNumberFormat="1" applyFont="1" applyFill="1" applyBorder="1" applyAlignment="1">
      <alignment horizontal="right"/>
    </xf>
    <xf numFmtId="179" fontId="60" fillId="24" borderId="12" xfId="0" applyNumberFormat="1" applyFont="1" applyFill="1" applyBorder="1" applyAlignment="1"/>
    <xf numFmtId="177" fontId="60" fillId="24" borderId="12" xfId="0" applyNumberFormat="1" applyFont="1" applyFill="1" applyBorder="1" applyAlignment="1"/>
    <xf numFmtId="181" fontId="60" fillId="24" borderId="12" xfId="0" applyNumberFormat="1" applyFont="1" applyFill="1" applyBorder="1" applyAlignment="1">
      <alignment horizontal="right" vertical="top"/>
    </xf>
    <xf numFmtId="176" fontId="60" fillId="24" borderId="13" xfId="0" applyNumberFormat="1" applyFont="1" applyFill="1" applyBorder="1" applyAlignment="1"/>
    <xf numFmtId="178" fontId="60" fillId="24" borderId="13" xfId="0" applyNumberFormat="1" applyFont="1" applyFill="1" applyBorder="1" applyAlignment="1">
      <alignment horizontal="right"/>
    </xf>
    <xf numFmtId="0" fontId="60" fillId="24" borderId="13" xfId="0" applyFont="1" applyFill="1" applyBorder="1" applyAlignment="1">
      <alignment horizontal="center"/>
    </xf>
    <xf numFmtId="176" fontId="60" fillId="24" borderId="13" xfId="0" applyNumberFormat="1" applyFont="1" applyFill="1" applyBorder="1" applyAlignment="1">
      <alignment horizontal="right"/>
    </xf>
    <xf numFmtId="21" fontId="60" fillId="24" borderId="13" xfId="0" applyNumberFormat="1" applyFont="1" applyFill="1" applyBorder="1" applyAlignment="1">
      <alignment horizontal="center"/>
    </xf>
    <xf numFmtId="179" fontId="60" fillId="24" borderId="13" xfId="0" applyNumberFormat="1" applyFont="1" applyFill="1" applyBorder="1" applyAlignment="1"/>
    <xf numFmtId="177" fontId="60" fillId="24" borderId="13" xfId="0" applyNumberFormat="1" applyFont="1" applyFill="1" applyBorder="1" applyAlignment="1"/>
    <xf numFmtId="181" fontId="60" fillId="24" borderId="13" xfId="0" applyNumberFormat="1" applyFont="1" applyFill="1" applyBorder="1" applyAlignment="1">
      <alignment horizontal="right" vertical="top"/>
    </xf>
    <xf numFmtId="0" fontId="60" fillId="24" borderId="39" xfId="0" quotePrefix="1" applyFont="1" applyFill="1" applyBorder="1" applyAlignment="1">
      <alignment horizontal="center"/>
    </xf>
    <xf numFmtId="0" fontId="60" fillId="24" borderId="40" xfId="0" applyFont="1" applyFill="1" applyBorder="1" applyAlignment="1"/>
    <xf numFmtId="21" fontId="60" fillId="24" borderId="67" xfId="0" applyNumberFormat="1" applyFont="1" applyFill="1" applyBorder="1" applyAlignment="1">
      <alignment horizontal="left"/>
    </xf>
    <xf numFmtId="180" fontId="60" fillId="24" borderId="69" xfId="0" applyNumberFormat="1" applyFont="1" applyFill="1" applyBorder="1" applyAlignment="1">
      <alignment horizontal="left"/>
    </xf>
    <xf numFmtId="180" fontId="60" fillId="24" borderId="47" xfId="0" applyNumberFormat="1" applyFont="1" applyFill="1" applyBorder="1" applyAlignment="1">
      <alignment horizontal="center"/>
    </xf>
    <xf numFmtId="0" fontId="60" fillId="24" borderId="13" xfId="0" applyFont="1" applyFill="1" applyBorder="1" applyAlignment="1">
      <alignment horizontal="left"/>
    </xf>
    <xf numFmtId="180" fontId="58" fillId="24" borderId="66" xfId="0" applyNumberFormat="1" applyFont="1" applyFill="1" applyBorder="1">
      <alignment vertical="center"/>
    </xf>
    <xf numFmtId="180" fontId="58" fillId="24" borderId="69" xfId="0" applyNumberFormat="1" applyFont="1" applyFill="1" applyBorder="1">
      <alignment vertical="center"/>
    </xf>
    <xf numFmtId="0" fontId="48" fillId="24" borderId="94" xfId="0" applyFont="1" applyFill="1" applyBorder="1" applyAlignment="1">
      <alignment vertical="top" wrapText="1"/>
    </xf>
    <xf numFmtId="0" fontId="48" fillId="24" borderId="92" xfId="0" applyFont="1" applyFill="1" applyBorder="1" applyAlignment="1">
      <alignment vertical="top" wrapText="1"/>
    </xf>
    <xf numFmtId="0" fontId="48" fillId="24" borderId="84" xfId="0" applyFont="1" applyFill="1" applyBorder="1" applyAlignment="1">
      <alignment vertical="top" wrapText="1"/>
    </xf>
    <xf numFmtId="0" fontId="60" fillId="24" borderId="0" xfId="0" applyFont="1" applyFill="1" applyAlignment="1"/>
    <xf numFmtId="0" fontId="58" fillId="24" borderId="0" xfId="0" applyFont="1" applyFill="1" applyAlignment="1"/>
    <xf numFmtId="0" fontId="54" fillId="0" borderId="0" xfId="0" applyFont="1">
      <alignment vertical="center"/>
    </xf>
    <xf numFmtId="0" fontId="48" fillId="0" borderId="0" xfId="0" applyFont="1" applyAlignment="1"/>
    <xf numFmtId="0" fontId="52" fillId="0" borderId="0" xfId="0" applyFont="1" applyAlignment="1"/>
    <xf numFmtId="0" fontId="63" fillId="0" borderId="0" xfId="0" applyFont="1">
      <alignment vertical="center"/>
    </xf>
    <xf numFmtId="0" fontId="64" fillId="0" borderId="0" xfId="0" applyFont="1" applyAlignment="1"/>
    <xf numFmtId="0" fontId="55" fillId="0" borderId="31" xfId="0" applyFont="1" applyBorder="1" applyAlignment="1">
      <alignment horizontal="center"/>
    </xf>
    <xf numFmtId="0" fontId="60" fillId="0" borderId="0" xfId="0" applyFont="1" applyAlignment="1"/>
    <xf numFmtId="0" fontId="55" fillId="0" borderId="30" xfId="0" applyFont="1" applyBorder="1" applyAlignment="1">
      <alignment horizontal="center"/>
    </xf>
    <xf numFmtId="0" fontId="55" fillId="0" borderId="42" xfId="0" applyFont="1" applyBorder="1" applyAlignment="1">
      <alignment horizontal="center"/>
    </xf>
    <xf numFmtId="0" fontId="58" fillId="0" borderId="29" xfId="0" applyFont="1" applyBorder="1" applyAlignment="1">
      <alignment horizontal="center"/>
    </xf>
    <xf numFmtId="0" fontId="58" fillId="0" borderId="0" xfId="0" applyFont="1" applyAlignment="1"/>
    <xf numFmtId="0" fontId="58" fillId="0" borderId="43" xfId="0" applyFont="1" applyBorder="1" applyAlignment="1">
      <alignment horizontal="center"/>
    </xf>
    <xf numFmtId="0" fontId="58" fillId="0" borderId="44" xfId="0" applyFont="1" applyBorder="1" applyAlignment="1">
      <alignment horizontal="center"/>
    </xf>
    <xf numFmtId="181" fontId="60" fillId="0" borderId="10" xfId="0" applyNumberFormat="1" applyFont="1" applyBorder="1" applyAlignment="1">
      <alignment horizontal="right" vertical="top"/>
    </xf>
    <xf numFmtId="186" fontId="60" fillId="0" borderId="16" xfId="0" applyNumberFormat="1" applyFont="1" applyBorder="1" applyAlignment="1"/>
    <xf numFmtId="186" fontId="60" fillId="0" borderId="14" xfId="0" applyNumberFormat="1" applyFont="1" applyBorder="1" applyAlignment="1"/>
    <xf numFmtId="186" fontId="60" fillId="0" borderId="17" xfId="0" applyNumberFormat="1" applyFont="1" applyBorder="1" applyAlignment="1"/>
    <xf numFmtId="178" fontId="60" fillId="0" borderId="36" xfId="0" applyNumberFormat="1" applyFont="1" applyBorder="1" applyAlignment="1"/>
    <xf numFmtId="178" fontId="60" fillId="0" borderId="10" xfId="0" applyNumberFormat="1" applyFont="1" applyBorder="1" applyAlignment="1"/>
    <xf numFmtId="178" fontId="60" fillId="0" borderId="45" xfId="0" applyNumberFormat="1" applyFont="1" applyBorder="1" applyAlignment="1"/>
    <xf numFmtId="181" fontId="60" fillId="0" borderId="36" xfId="0" applyNumberFormat="1" applyFont="1" applyBorder="1" applyAlignment="1">
      <alignment horizontal="right" vertical="top"/>
    </xf>
    <xf numFmtId="181" fontId="60" fillId="0" borderId="45" xfId="0" applyNumberFormat="1" applyFont="1" applyBorder="1" applyAlignment="1">
      <alignment horizontal="right"/>
    </xf>
    <xf numFmtId="186" fontId="60" fillId="0" borderId="22" xfId="0" applyNumberFormat="1" applyFont="1" applyBorder="1" applyAlignment="1"/>
    <xf numFmtId="186" fontId="60" fillId="0" borderId="33" xfId="0" applyNumberFormat="1" applyFont="1" applyBorder="1" applyAlignment="1"/>
    <xf numFmtId="186" fontId="60" fillId="0" borderId="21" xfId="0" applyNumberFormat="1" applyFont="1" applyBorder="1" applyAlignment="1"/>
    <xf numFmtId="178" fontId="60" fillId="0" borderId="22" xfId="0" applyNumberFormat="1" applyFont="1" applyBorder="1" applyAlignment="1"/>
    <xf numFmtId="178" fontId="60" fillId="0" borderId="33" xfId="0" applyNumberFormat="1" applyFont="1" applyBorder="1" applyAlignment="1"/>
    <xf numFmtId="178" fontId="60" fillId="0" borderId="21" xfId="0" applyNumberFormat="1" applyFont="1" applyBorder="1" applyAlignment="1"/>
    <xf numFmtId="21" fontId="58" fillId="24" borderId="67" xfId="0" applyNumberFormat="1" applyFont="1" applyFill="1" applyBorder="1" applyAlignment="1">
      <alignment horizontal="left" vertical="top"/>
    </xf>
    <xf numFmtId="176" fontId="60" fillId="24" borderId="11" xfId="0" applyNumberFormat="1" applyFont="1" applyFill="1" applyBorder="1" applyAlignment="1">
      <alignment horizontal="center"/>
    </xf>
    <xf numFmtId="21" fontId="60" fillId="24" borderId="74" xfId="0" applyNumberFormat="1" applyFont="1" applyFill="1" applyBorder="1" applyAlignment="1">
      <alignment horizontal="left"/>
    </xf>
    <xf numFmtId="181" fontId="60" fillId="0" borderId="22" xfId="0" applyNumberFormat="1" applyFont="1" applyBorder="1" applyAlignment="1">
      <alignment horizontal="right" vertical="top"/>
    </xf>
    <xf numFmtId="181" fontId="60" fillId="0" borderId="33" xfId="0" applyNumberFormat="1" applyFont="1" applyBorder="1" applyAlignment="1">
      <alignment horizontal="right" vertical="top"/>
    </xf>
    <xf numFmtId="181" fontId="60" fillId="0" borderId="21" xfId="0" applyNumberFormat="1" applyFont="1" applyBorder="1" applyAlignment="1">
      <alignment horizontal="right"/>
    </xf>
    <xf numFmtId="21" fontId="60" fillId="24" borderId="63" xfId="0" applyNumberFormat="1" applyFont="1" applyFill="1" applyBorder="1" applyAlignment="1">
      <alignment horizontal="left"/>
    </xf>
    <xf numFmtId="2" fontId="60" fillId="24" borderId="10" xfId="0" applyNumberFormat="1" applyFont="1" applyFill="1" applyBorder="1" applyAlignment="1">
      <alignment horizontal="center"/>
    </xf>
    <xf numFmtId="2" fontId="60" fillId="24" borderId="11" xfId="0" applyNumberFormat="1" applyFont="1" applyFill="1" applyBorder="1" applyAlignment="1">
      <alignment horizontal="center"/>
    </xf>
    <xf numFmtId="2" fontId="60" fillId="24" borderId="12" xfId="0" applyNumberFormat="1" applyFont="1" applyFill="1" applyBorder="1" applyAlignment="1">
      <alignment horizontal="center"/>
    </xf>
    <xf numFmtId="176" fontId="60" fillId="24" borderId="13" xfId="0" applyNumberFormat="1" applyFont="1" applyFill="1" applyBorder="1" applyAlignment="1">
      <alignment horizontal="right" vertical="center"/>
    </xf>
    <xf numFmtId="180" fontId="60" fillId="24" borderId="66" xfId="0" applyNumberFormat="1" applyFont="1" applyFill="1" applyBorder="1" applyAlignment="1">
      <alignment horizontal="left" vertical="center"/>
    </xf>
    <xf numFmtId="21" fontId="60" fillId="24" borderId="58" xfId="0" applyNumberFormat="1" applyFont="1" applyFill="1" applyBorder="1" applyAlignment="1">
      <alignment horizontal="left"/>
    </xf>
    <xf numFmtId="176" fontId="60" fillId="0" borderId="10" xfId="0" applyNumberFormat="1" applyFont="1" applyBorder="1" applyAlignment="1"/>
    <xf numFmtId="0" fontId="60" fillId="0" borderId="10" xfId="0" applyFont="1" applyBorder="1" applyAlignment="1">
      <alignment horizontal="left"/>
    </xf>
    <xf numFmtId="176" fontId="60" fillId="0" borderId="11" xfId="0" applyNumberFormat="1" applyFont="1" applyBorder="1" applyAlignment="1"/>
    <xf numFmtId="0" fontId="60" fillId="0" borderId="11" xfId="0" applyFont="1" applyBorder="1" applyAlignment="1">
      <alignment horizontal="left"/>
    </xf>
    <xf numFmtId="176" fontId="60" fillId="0" borderId="12" xfId="0" applyNumberFormat="1" applyFont="1" applyBorder="1" applyAlignment="1"/>
    <xf numFmtId="0" fontId="60" fillId="0" borderId="12" xfId="0" applyFont="1" applyBorder="1" applyAlignment="1">
      <alignment horizontal="left"/>
    </xf>
    <xf numFmtId="176" fontId="60" fillId="0" borderId="13" xfId="0" applyNumberFormat="1" applyFont="1" applyBorder="1" applyAlignment="1"/>
    <xf numFmtId="176" fontId="60" fillId="0" borderId="11" xfId="0" applyNumberFormat="1" applyFont="1" applyBorder="1" applyAlignment="1">
      <alignment horizontal="right" vertical="center"/>
    </xf>
    <xf numFmtId="0" fontId="60" fillId="0" borderId="13" xfId="0" applyFont="1" applyBorder="1" applyAlignment="1">
      <alignment horizontal="left"/>
    </xf>
    <xf numFmtId="56" fontId="55" fillId="24" borderId="32" xfId="0" applyNumberFormat="1" applyFont="1" applyFill="1" applyBorder="1" applyAlignment="1">
      <alignment horizontal="right" vertical="center"/>
    </xf>
    <xf numFmtId="180" fontId="55" fillId="24" borderId="41" xfId="0" applyNumberFormat="1" applyFont="1" applyFill="1" applyBorder="1" applyAlignment="1">
      <alignment horizontal="center" vertical="center"/>
    </xf>
    <xf numFmtId="0" fontId="52" fillId="0" borderId="0" xfId="0" applyFont="1" applyAlignment="1">
      <alignment horizontal="center" vertical="center"/>
    </xf>
    <xf numFmtId="0" fontId="52" fillId="0" borderId="0" xfId="0" applyFont="1">
      <alignment vertical="center"/>
    </xf>
    <xf numFmtId="0" fontId="49" fillId="0" borderId="0" xfId="0" applyFont="1" applyAlignment="1">
      <alignment horizontal="center" vertical="center"/>
    </xf>
    <xf numFmtId="0" fontId="49" fillId="0" borderId="0" xfId="0" applyFont="1">
      <alignment vertical="center"/>
    </xf>
    <xf numFmtId="0" fontId="65" fillId="0" borderId="0" xfId="0" applyFont="1" applyAlignment="1"/>
    <xf numFmtId="0" fontId="58" fillId="0" borderId="0" xfId="0" applyFont="1" applyAlignment="1">
      <alignment horizontal="right" vertical="center" shrinkToFit="1"/>
    </xf>
    <xf numFmtId="0" fontId="58" fillId="0" borderId="0" xfId="0" applyFont="1" applyAlignment="1">
      <alignment vertical="center" shrinkToFit="1"/>
    </xf>
    <xf numFmtId="0" fontId="55" fillId="0" borderId="0" xfId="0" applyFont="1" applyAlignment="1"/>
    <xf numFmtId="176" fontId="61" fillId="24" borderId="31" xfId="0" applyNumberFormat="1" applyFont="1" applyFill="1" applyBorder="1" applyAlignment="1">
      <alignment horizontal="center" vertical="center"/>
    </xf>
    <xf numFmtId="176" fontId="61" fillId="24" borderId="90" xfId="0" applyNumberFormat="1" applyFont="1" applyFill="1" applyBorder="1" applyAlignment="1">
      <alignment horizontal="center" vertical="center"/>
    </xf>
    <xf numFmtId="0" fontId="54" fillId="0" borderId="0" xfId="0" applyFont="1" applyAlignment="1"/>
    <xf numFmtId="0" fontId="66" fillId="0" borderId="0" xfId="0" applyFont="1" applyAlignment="1"/>
    <xf numFmtId="0" fontId="61" fillId="24" borderId="90" xfId="0" applyFont="1" applyFill="1" applyBorder="1" applyAlignment="1">
      <alignment horizontal="center" vertical="center"/>
    </xf>
    <xf numFmtId="184" fontId="58" fillId="24" borderId="24" xfId="0" applyNumberFormat="1" applyFont="1" applyFill="1" applyBorder="1" applyAlignment="1">
      <alignment horizontal="center" vertical="center"/>
    </xf>
    <xf numFmtId="184" fontId="58" fillId="24" borderId="91" xfId="0" applyNumberFormat="1" applyFont="1" applyFill="1" applyBorder="1" applyAlignment="1">
      <alignment horizontal="center" vertical="center"/>
    </xf>
    <xf numFmtId="183" fontId="61" fillId="24" borderId="24"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77" xfId="0" applyFont="1" applyBorder="1" applyAlignment="1">
      <alignment horizontal="center" vertical="center"/>
    </xf>
    <xf numFmtId="0" fontId="60" fillId="0" borderId="77" xfId="0" applyFont="1" applyBorder="1" applyAlignment="1">
      <alignment horizontal="center" vertical="center" wrapText="1"/>
    </xf>
    <xf numFmtId="0" fontId="58" fillId="0" borderId="14" xfId="0" applyFont="1" applyBorder="1" applyAlignment="1">
      <alignment horizontal="center" vertical="center" shrinkToFit="1"/>
    </xf>
    <xf numFmtId="0" fontId="58" fillId="0" borderId="0" xfId="0" applyFont="1" applyAlignment="1">
      <alignment horizontal="center"/>
    </xf>
    <xf numFmtId="0" fontId="58" fillId="0" borderId="78" xfId="0" applyFont="1" applyBorder="1" applyAlignment="1">
      <alignment horizontal="center" vertical="center" wrapText="1"/>
    </xf>
    <xf numFmtId="176" fontId="58" fillId="0" borderId="36" xfId="0" quotePrefix="1" applyNumberFormat="1" applyFont="1" applyBorder="1" applyAlignment="1">
      <alignment horizontal="center"/>
    </xf>
    <xf numFmtId="179" fontId="60" fillId="0" borderId="10" xfId="0" quotePrefix="1" applyNumberFormat="1" applyFont="1" applyBorder="1" applyAlignment="1">
      <alignment horizontal="right"/>
    </xf>
    <xf numFmtId="179" fontId="60" fillId="0" borderId="10" xfId="0" quotePrefix="1" applyNumberFormat="1" applyFont="1" applyBorder="1" applyAlignment="1"/>
    <xf numFmtId="179" fontId="60" fillId="0" borderId="10" xfId="0" applyNumberFormat="1" applyFont="1" applyBorder="1" applyAlignment="1"/>
    <xf numFmtId="0" fontId="58" fillId="0" borderId="10" xfId="0" applyFont="1" applyBorder="1" applyAlignment="1">
      <alignment horizontal="center"/>
    </xf>
    <xf numFmtId="0" fontId="58" fillId="0" borderId="79" xfId="0" applyFont="1" applyBorder="1" applyAlignment="1">
      <alignment horizontal="center"/>
    </xf>
    <xf numFmtId="179" fontId="60" fillId="0" borderId="0" xfId="0" applyNumberFormat="1" applyFont="1" applyAlignment="1">
      <alignment horizontal="center"/>
    </xf>
    <xf numFmtId="176" fontId="58" fillId="0" borderId="10" xfId="0" quotePrefix="1" applyNumberFormat="1" applyFont="1" applyBorder="1" applyAlignment="1">
      <alignment horizontal="center"/>
    </xf>
    <xf numFmtId="182" fontId="60" fillId="0" borderId="11" xfId="0" applyNumberFormat="1" applyFont="1" applyBorder="1" applyAlignment="1">
      <alignment horizontal="right" shrinkToFit="1"/>
    </xf>
    <xf numFmtId="176" fontId="58" fillId="0" borderId="37" xfId="0" quotePrefix="1" applyNumberFormat="1" applyFont="1" applyBorder="1" applyAlignment="1">
      <alignment horizontal="center"/>
    </xf>
    <xf numFmtId="179" fontId="60" fillId="0" borderId="11" xfId="0" quotePrefix="1" applyNumberFormat="1" applyFont="1" applyBorder="1" applyAlignment="1">
      <alignment horizontal="right"/>
    </xf>
    <xf numFmtId="179" fontId="60" fillId="0" borderId="11" xfId="0" applyNumberFormat="1" applyFont="1" applyBorder="1" applyAlignment="1"/>
    <xf numFmtId="0" fontId="58" fillId="0" borderId="11" xfId="0" applyFont="1" applyBorder="1" applyAlignment="1">
      <alignment horizontal="center"/>
    </xf>
    <xf numFmtId="0" fontId="58" fillId="0" borderId="80" xfId="0" applyFont="1" applyBorder="1" applyAlignment="1">
      <alignment horizontal="center"/>
    </xf>
    <xf numFmtId="179" fontId="60" fillId="0" borderId="0" xfId="0" quotePrefix="1" applyNumberFormat="1" applyFont="1" applyAlignment="1">
      <alignment horizontal="center"/>
    </xf>
    <xf numFmtId="176" fontId="58" fillId="0" borderId="11" xfId="0" quotePrefix="1" applyNumberFormat="1" applyFont="1" applyBorder="1" applyAlignment="1">
      <alignment horizontal="center"/>
    </xf>
    <xf numFmtId="179" fontId="67" fillId="0" borderId="11" xfId="0" quotePrefix="1" applyNumberFormat="1" applyFont="1" applyBorder="1" applyAlignment="1">
      <alignment horizontal="right"/>
    </xf>
    <xf numFmtId="179" fontId="68" fillId="0" borderId="11" xfId="0" quotePrefix="1" applyNumberFormat="1" applyFont="1" applyBorder="1" applyAlignment="1">
      <alignment horizontal="right"/>
    </xf>
    <xf numFmtId="179" fontId="60" fillId="0" borderId="11" xfId="0" quotePrefix="1" applyNumberFormat="1" applyFont="1" applyBorder="1" applyAlignment="1"/>
    <xf numFmtId="179" fontId="67" fillId="0" borderId="11" xfId="0" quotePrefix="1" applyNumberFormat="1" applyFont="1" applyBorder="1" applyAlignment="1"/>
    <xf numFmtId="176" fontId="58" fillId="0" borderId="38" xfId="0" quotePrefix="1" applyNumberFormat="1" applyFont="1" applyBorder="1" applyAlignment="1">
      <alignment horizontal="center"/>
    </xf>
    <xf numFmtId="0" fontId="60" fillId="0" borderId="49" xfId="0" applyFont="1" applyBorder="1" applyAlignment="1">
      <alignment horizontal="left"/>
    </xf>
    <xf numFmtId="179" fontId="60" fillId="0" borderId="12" xfId="0" quotePrefix="1" applyNumberFormat="1" applyFont="1" applyBorder="1" applyAlignment="1">
      <alignment horizontal="right"/>
    </xf>
    <xf numFmtId="179" fontId="68" fillId="0" borderId="12" xfId="0" quotePrefix="1" applyNumberFormat="1" applyFont="1" applyBorder="1" applyAlignment="1">
      <alignment horizontal="right"/>
    </xf>
    <xf numFmtId="179" fontId="60" fillId="0" borderId="12" xfId="0" applyNumberFormat="1" applyFont="1" applyBorder="1" applyAlignment="1"/>
    <xf numFmtId="0" fontId="58" fillId="0" borderId="12" xfId="0" applyFont="1" applyBorder="1" applyAlignment="1">
      <alignment horizontal="center"/>
    </xf>
    <xf numFmtId="0" fontId="58" fillId="0" borderId="81" xfId="0" applyFont="1" applyBorder="1" applyAlignment="1">
      <alignment horizontal="center"/>
    </xf>
    <xf numFmtId="176" fontId="58" fillId="0" borderId="12" xfId="0" quotePrefix="1" applyNumberFormat="1" applyFont="1" applyBorder="1" applyAlignment="1">
      <alignment horizontal="center"/>
    </xf>
    <xf numFmtId="182" fontId="60" fillId="0" borderId="12" xfId="0" applyNumberFormat="1" applyFont="1" applyBorder="1" applyAlignment="1">
      <alignment horizontal="right" shrinkToFit="1"/>
    </xf>
    <xf numFmtId="179" fontId="60" fillId="0" borderId="12" xfId="0" applyNumberFormat="1" applyFont="1" applyBorder="1" applyAlignment="1">
      <alignment horizontal="right"/>
    </xf>
    <xf numFmtId="179" fontId="67" fillId="0" borderId="12" xfId="0" quotePrefix="1" applyNumberFormat="1" applyFont="1" applyBorder="1" applyAlignment="1">
      <alignment horizontal="right"/>
    </xf>
    <xf numFmtId="179" fontId="60" fillId="0" borderId="10" xfId="0" applyNumberFormat="1" applyFont="1" applyBorder="1" applyAlignment="1">
      <alignment horizontal="right"/>
    </xf>
    <xf numFmtId="179" fontId="60" fillId="0" borderId="13" xfId="0" applyNumberFormat="1" applyFont="1" applyBorder="1" applyAlignment="1"/>
    <xf numFmtId="0" fontId="58" fillId="0" borderId="13" xfId="0" applyFont="1" applyBorder="1" applyAlignment="1">
      <alignment horizontal="center"/>
    </xf>
    <xf numFmtId="0" fontId="58" fillId="0" borderId="82" xfId="0" applyFont="1" applyBorder="1" applyAlignment="1">
      <alignment horizontal="center"/>
    </xf>
    <xf numFmtId="182" fontId="60" fillId="0" borderId="13" xfId="0" applyNumberFormat="1" applyFont="1" applyBorder="1" applyAlignment="1">
      <alignment horizontal="right" shrinkToFit="1"/>
    </xf>
    <xf numFmtId="179" fontId="67" fillId="0" borderId="10" xfId="0" quotePrefix="1" applyNumberFormat="1" applyFont="1" applyBorder="1" applyAlignment="1">
      <alignment horizontal="right"/>
    </xf>
    <xf numFmtId="0" fontId="58" fillId="0" borderId="67" xfId="0" applyFont="1" applyBorder="1" applyAlignment="1">
      <alignment horizontal="center"/>
    </xf>
    <xf numFmtId="179" fontId="60" fillId="0" borderId="11" xfId="0" applyNumberFormat="1" applyFont="1" applyBorder="1" applyAlignment="1">
      <alignment horizontal="right"/>
    </xf>
    <xf numFmtId="0" fontId="58" fillId="0" borderId="74" xfId="0" applyFont="1" applyBorder="1" applyAlignment="1">
      <alignment horizontal="center"/>
    </xf>
    <xf numFmtId="0" fontId="58" fillId="0" borderId="63" xfId="0" applyFont="1" applyBorder="1" applyAlignment="1">
      <alignment horizontal="center"/>
    </xf>
    <xf numFmtId="179" fontId="68" fillId="0" borderId="10" xfId="0" quotePrefix="1" applyNumberFormat="1" applyFont="1" applyBorder="1" applyAlignment="1">
      <alignment horizontal="right"/>
    </xf>
    <xf numFmtId="176" fontId="60" fillId="0" borderId="13" xfId="0" applyNumberFormat="1" applyFont="1" applyBorder="1" applyAlignment="1">
      <alignment horizontal="right" vertical="center"/>
    </xf>
    <xf numFmtId="179" fontId="60" fillId="0" borderId="13" xfId="0" quotePrefix="1" applyNumberFormat="1" applyFont="1" applyBorder="1" applyAlignment="1">
      <alignment horizontal="right"/>
    </xf>
    <xf numFmtId="179" fontId="67" fillId="0" borderId="13" xfId="0" quotePrefix="1" applyNumberFormat="1" applyFont="1" applyBorder="1" applyAlignment="1">
      <alignment horizontal="right"/>
    </xf>
    <xf numFmtId="0" fontId="60" fillId="0" borderId="0" xfId="0" quotePrefix="1" applyFont="1" applyAlignment="1">
      <alignment horizontal="center"/>
    </xf>
    <xf numFmtId="179" fontId="67" fillId="0" borderId="10" xfId="0" applyNumberFormat="1" applyFont="1" applyBorder="1" applyAlignment="1">
      <alignment horizontal="right"/>
    </xf>
    <xf numFmtId="0" fontId="58" fillId="0" borderId="89" xfId="0" applyFont="1" applyBorder="1" applyAlignment="1">
      <alignment horizontal="center"/>
    </xf>
    <xf numFmtId="176" fontId="58" fillId="0" borderId="39" xfId="0" quotePrefix="1" applyNumberFormat="1" applyFont="1" applyBorder="1" applyAlignment="1">
      <alignment horizontal="center"/>
    </xf>
    <xf numFmtId="179" fontId="60" fillId="0" borderId="13" xfId="0" applyNumberFormat="1" applyFont="1" applyBorder="1" applyAlignment="1">
      <alignment horizontal="right"/>
    </xf>
    <xf numFmtId="179" fontId="68" fillId="0" borderId="13" xfId="0" applyNumberFormat="1" applyFont="1" applyBorder="1" applyAlignment="1">
      <alignment horizontal="right"/>
    </xf>
    <xf numFmtId="0" fontId="60" fillId="0" borderId="11" xfId="0" applyFont="1" applyBorder="1" applyAlignment="1">
      <alignment horizontal="left" shrinkToFit="1"/>
    </xf>
    <xf numFmtId="176" fontId="58" fillId="0" borderId="86" xfId="0" quotePrefix="1" applyNumberFormat="1" applyFont="1" applyBorder="1" applyAlignment="1">
      <alignment horizontal="center"/>
    </xf>
    <xf numFmtId="176" fontId="60" fillId="0" borderId="87" xfId="0" applyNumberFormat="1" applyFont="1" applyBorder="1" applyAlignment="1"/>
    <xf numFmtId="0" fontId="60" fillId="0" borderId="87" xfId="0" applyFont="1" applyBorder="1" applyAlignment="1">
      <alignment horizontal="left"/>
    </xf>
    <xf numFmtId="179" fontId="60" fillId="0" borderId="87" xfId="0" quotePrefix="1" applyNumberFormat="1" applyFont="1" applyBorder="1" applyAlignment="1">
      <alignment horizontal="right"/>
    </xf>
    <xf numFmtId="179" fontId="60" fillId="0" borderId="87" xfId="0" applyNumberFormat="1" applyFont="1" applyBorder="1" applyAlignment="1"/>
    <xf numFmtId="0" fontId="58" fillId="0" borderId="87" xfId="0" applyFont="1" applyBorder="1" applyAlignment="1">
      <alignment horizontal="center"/>
    </xf>
    <xf numFmtId="0" fontId="58" fillId="0" borderId="88" xfId="0" applyFont="1" applyBorder="1" applyAlignment="1">
      <alignment horizontal="center"/>
    </xf>
    <xf numFmtId="0" fontId="60" fillId="0" borderId="12" xfId="0" applyFont="1" applyBorder="1" applyAlignment="1">
      <alignment horizontal="left" shrinkToFit="1"/>
    </xf>
    <xf numFmtId="176" fontId="60" fillId="0" borderId="83" xfId="0" quotePrefix="1" applyNumberFormat="1" applyFont="1" applyBorder="1" applyAlignment="1">
      <alignment horizontal="center"/>
    </xf>
    <xf numFmtId="0" fontId="58" fillId="0" borderId="83" xfId="0" applyFont="1" applyBorder="1" applyAlignment="1">
      <alignment horizontal="center"/>
    </xf>
    <xf numFmtId="0" fontId="58" fillId="0" borderId="84" xfId="0" applyFont="1" applyBorder="1" applyAlignment="1">
      <alignment horizontal="center"/>
    </xf>
    <xf numFmtId="0" fontId="58" fillId="0" borderId="85" xfId="0" applyFont="1" applyBorder="1" applyAlignment="1">
      <alignment horizontal="center"/>
    </xf>
    <xf numFmtId="0" fontId="60" fillId="0" borderId="13" xfId="0" applyFont="1" applyBorder="1" applyAlignment="1">
      <alignment horizontal="left" shrinkToFit="1"/>
    </xf>
    <xf numFmtId="0" fontId="58" fillId="0" borderId="14" xfId="0" applyFont="1" applyBorder="1" applyAlignment="1"/>
    <xf numFmtId="14" fontId="58" fillId="0" borderId="0" xfId="0" applyNumberFormat="1" applyFont="1" applyAlignment="1"/>
    <xf numFmtId="0" fontId="58" fillId="0" borderId="0" xfId="0" applyFont="1" applyAlignment="1">
      <alignment horizontal="center" shrinkToFit="1"/>
    </xf>
    <xf numFmtId="0" fontId="58" fillId="0" borderId="0" xfId="0" applyFont="1" applyAlignment="1">
      <alignment shrinkToFit="1"/>
    </xf>
    <xf numFmtId="0" fontId="58" fillId="0" borderId="50" xfId="0" applyFont="1" applyBorder="1" applyAlignment="1"/>
    <xf numFmtId="0" fontId="58" fillId="0" borderId="51" xfId="0" applyFont="1" applyBorder="1" applyAlignment="1"/>
    <xf numFmtId="0" fontId="58" fillId="0" borderId="52" xfId="0" applyFont="1" applyBorder="1" applyAlignment="1"/>
    <xf numFmtId="0" fontId="58" fillId="0" borderId="53" xfId="0" applyFont="1" applyBorder="1" applyAlignment="1">
      <alignment shrinkToFit="1"/>
    </xf>
    <xf numFmtId="0" fontId="58" fillId="0" borderId="0" xfId="0" applyFont="1" applyAlignment="1">
      <alignment horizontal="right"/>
    </xf>
    <xf numFmtId="0" fontId="58" fillId="0" borderId="54" xfId="0" applyFont="1" applyBorder="1" applyAlignment="1">
      <alignment horizontal="right"/>
    </xf>
    <xf numFmtId="0" fontId="59" fillId="0" borderId="0" xfId="0" applyFont="1" applyAlignment="1">
      <alignment horizontal="left"/>
    </xf>
    <xf numFmtId="0" fontId="58" fillId="0" borderId="0" xfId="0" applyFont="1" applyAlignment="1">
      <alignment wrapText="1" shrinkToFit="1"/>
    </xf>
    <xf numFmtId="0" fontId="69" fillId="0" borderId="0" xfId="0" applyFont="1" applyAlignment="1">
      <alignment horizontal="left" readingOrder="1"/>
    </xf>
    <xf numFmtId="0" fontId="58" fillId="0" borderId="55" xfId="0" applyFont="1" applyBorder="1" applyAlignment="1"/>
    <xf numFmtId="0" fontId="58" fillId="0" borderId="56" xfId="0" applyFont="1" applyBorder="1" applyAlignment="1"/>
    <xf numFmtId="0" fontId="58" fillId="0" borderId="57" xfId="0" applyFont="1" applyBorder="1" applyAlignment="1"/>
    <xf numFmtId="20" fontId="47" fillId="0" borderId="14" xfId="0" applyNumberFormat="1" applyFont="1" applyBorder="1">
      <alignment vertical="center"/>
    </xf>
    <xf numFmtId="38" fontId="46" fillId="24" borderId="98" xfId="46" applyFont="1" applyFill="1" applyBorder="1" applyAlignment="1">
      <alignment horizontal="left" vertical="center"/>
    </xf>
    <xf numFmtId="182" fontId="70" fillId="0" borderId="0" xfId="0" quotePrefix="1" applyNumberFormat="1" applyFont="1">
      <alignment vertical="center"/>
    </xf>
    <xf numFmtId="0" fontId="48" fillId="27" borderId="94" xfId="0" applyFont="1" applyFill="1" applyBorder="1" applyAlignment="1">
      <alignment vertical="top" wrapText="1"/>
    </xf>
    <xf numFmtId="0" fontId="48" fillId="27" borderId="92" xfId="0" applyFont="1" applyFill="1" applyBorder="1" applyAlignment="1">
      <alignment vertical="top" wrapText="1"/>
    </xf>
    <xf numFmtId="0" fontId="48" fillId="27" borderId="84" xfId="0" applyFont="1" applyFill="1" applyBorder="1" applyAlignment="1">
      <alignment vertical="top" wrapText="1"/>
    </xf>
    <xf numFmtId="180" fontId="55" fillId="24" borderId="0" xfId="0" applyNumberFormat="1" applyFont="1" applyFill="1" applyAlignment="1">
      <alignment horizontal="center" vertical="center"/>
    </xf>
    <xf numFmtId="0" fontId="52" fillId="24" borderId="0" xfId="0" applyFont="1" applyFill="1" applyAlignment="1">
      <alignment horizontal="left" vertical="center"/>
    </xf>
    <xf numFmtId="0" fontId="55" fillId="24" borderId="0" xfId="0" applyFont="1" applyFill="1" applyAlignment="1">
      <alignment horizontal="center"/>
    </xf>
    <xf numFmtId="0" fontId="60" fillId="24" borderId="0" xfId="0" applyFont="1" applyFill="1" applyAlignment="1">
      <alignment horizontal="left" vertical="top" wrapText="1"/>
    </xf>
    <xf numFmtId="180" fontId="57" fillId="24" borderId="41" xfId="0" applyNumberFormat="1" applyFont="1" applyFill="1" applyBorder="1" applyAlignment="1">
      <alignment horizontal="center" vertical="center" wrapText="1"/>
    </xf>
    <xf numFmtId="21" fontId="60" fillId="24" borderId="58" xfId="0" applyNumberFormat="1" applyFont="1" applyFill="1" applyBorder="1" applyAlignment="1">
      <alignment horizontal="center"/>
    </xf>
    <xf numFmtId="0" fontId="72" fillId="0" borderId="0" xfId="0" applyFont="1" applyAlignment="1"/>
    <xf numFmtId="176" fontId="60" fillId="24" borderId="11" xfId="0" applyNumberFormat="1" applyFont="1" applyFill="1" applyBorder="1" applyAlignment="1">
      <alignment horizontal="right" vertical="center"/>
    </xf>
    <xf numFmtId="176" fontId="60" fillId="24" borderId="13" xfId="0" applyNumberFormat="1" applyFont="1" applyFill="1" applyBorder="1" applyAlignment="1">
      <alignment horizontal="center"/>
    </xf>
    <xf numFmtId="21" fontId="58" fillId="24" borderId="74" xfId="0" applyNumberFormat="1" applyFont="1" applyFill="1" applyBorder="1" applyAlignment="1">
      <alignment horizontal="left" vertical="top"/>
    </xf>
    <xf numFmtId="21" fontId="60" fillId="24" borderId="0" xfId="0" applyNumberFormat="1" applyFont="1" applyFill="1" applyAlignment="1">
      <alignment horizontal="center"/>
    </xf>
    <xf numFmtId="0" fontId="54" fillId="24" borderId="67" xfId="0" applyFont="1" applyFill="1" applyBorder="1">
      <alignment vertical="center"/>
    </xf>
    <xf numFmtId="180" fontId="60" fillId="24" borderId="63" xfId="0" applyNumberFormat="1" applyFont="1" applyFill="1" applyBorder="1" applyAlignment="1">
      <alignment horizontal="left" vertical="center"/>
    </xf>
    <xf numFmtId="21" fontId="60" fillId="24" borderId="66" xfId="0" applyNumberFormat="1" applyFont="1" applyFill="1" applyBorder="1" applyAlignment="1">
      <alignment horizontal="left"/>
    </xf>
    <xf numFmtId="176" fontId="60" fillId="24" borderId="12" xfId="0" applyNumberFormat="1" applyFont="1" applyFill="1" applyBorder="1" applyAlignment="1">
      <alignment horizontal="right" vertical="center"/>
    </xf>
    <xf numFmtId="2" fontId="60" fillId="24" borderId="13" xfId="0" applyNumberFormat="1" applyFont="1" applyFill="1" applyBorder="1" applyAlignment="1">
      <alignment horizontal="center"/>
    </xf>
    <xf numFmtId="49" fontId="55" fillId="24" borderId="0" xfId="0" applyNumberFormat="1" applyFont="1" applyFill="1" applyAlignment="1"/>
    <xf numFmtId="0" fontId="46" fillId="28" borderId="61" xfId="0" applyFont="1" applyFill="1" applyBorder="1" applyAlignment="1">
      <alignment horizontal="right" vertical="center"/>
    </xf>
    <xf numFmtId="14" fontId="46" fillId="28" borderId="98" xfId="0" applyNumberFormat="1" applyFont="1" applyFill="1" applyBorder="1" applyAlignment="1">
      <alignment horizontal="left" vertical="center"/>
    </xf>
    <xf numFmtId="38" fontId="46" fillId="28" borderId="98" xfId="46" applyFont="1" applyFill="1" applyBorder="1" applyAlignment="1">
      <alignment horizontal="left" vertical="center"/>
    </xf>
    <xf numFmtId="0" fontId="43" fillId="0" borderId="0" xfId="0" applyFont="1">
      <alignment vertical="center"/>
    </xf>
    <xf numFmtId="0" fontId="42" fillId="0" borderId="0" xfId="0" applyFont="1">
      <alignment vertical="center"/>
    </xf>
    <xf numFmtId="0" fontId="44" fillId="0" borderId="0" xfId="0" applyFont="1">
      <alignment vertical="center"/>
    </xf>
    <xf numFmtId="0" fontId="44" fillId="0" borderId="0" xfId="0" applyFont="1" applyAlignment="1">
      <alignment horizontal="center" vertical="center"/>
    </xf>
    <xf numFmtId="0" fontId="60" fillId="24" borderId="49" xfId="0" applyFont="1" applyFill="1" applyBorder="1" applyAlignment="1">
      <alignment horizontal="left"/>
    </xf>
    <xf numFmtId="0" fontId="11" fillId="0" borderId="0" xfId="0" applyFont="1" applyAlignment="1"/>
    <xf numFmtId="14" fontId="13" fillId="0" borderId="0" xfId="0" quotePrefix="1" applyNumberFormat="1" applyFont="1" applyAlignment="1">
      <alignment horizontal="right" vertical="center"/>
    </xf>
    <xf numFmtId="2" fontId="60" fillId="24" borderId="58" xfId="0" applyNumberFormat="1" applyFont="1" applyFill="1" applyBorder="1" applyAlignment="1">
      <alignment horizontal="center"/>
    </xf>
    <xf numFmtId="2" fontId="60" fillId="24" borderId="67" xfId="0" applyNumberFormat="1" applyFont="1" applyFill="1" applyBorder="1" applyAlignment="1">
      <alignment horizontal="center"/>
    </xf>
    <xf numFmtId="2" fontId="60" fillId="24" borderId="74" xfId="0" applyNumberFormat="1" applyFont="1" applyFill="1" applyBorder="1" applyAlignment="1">
      <alignment horizontal="center"/>
    </xf>
    <xf numFmtId="0" fontId="60" fillId="24" borderId="63" xfId="0" applyFont="1" applyFill="1" applyBorder="1" applyAlignment="1">
      <alignment horizontal="center"/>
    </xf>
    <xf numFmtId="0" fontId="60" fillId="24" borderId="67" xfId="0" applyFont="1" applyFill="1" applyBorder="1" applyAlignment="1">
      <alignment horizontal="center"/>
    </xf>
    <xf numFmtId="0" fontId="60" fillId="24" borderId="10" xfId="0" quotePrefix="1" applyFont="1" applyFill="1" applyBorder="1" applyAlignment="1">
      <alignment horizontal="center"/>
    </xf>
    <xf numFmtId="0" fontId="60" fillId="24" borderId="11" xfId="0" quotePrefix="1" applyFont="1" applyFill="1" applyBorder="1" applyAlignment="1">
      <alignment horizontal="center"/>
    </xf>
    <xf numFmtId="0" fontId="60" fillId="24" borderId="12" xfId="0" quotePrefix="1" applyFont="1" applyFill="1" applyBorder="1" applyAlignment="1">
      <alignment horizontal="center"/>
    </xf>
    <xf numFmtId="0" fontId="60" fillId="24" borderId="13" xfId="0" quotePrefix="1" applyFont="1" applyFill="1" applyBorder="1" applyAlignment="1">
      <alignment horizontal="center"/>
    </xf>
    <xf numFmtId="0" fontId="60" fillId="24" borderId="74" xfId="0" applyFont="1" applyFill="1" applyBorder="1" applyAlignment="1">
      <alignment horizontal="center"/>
    </xf>
    <xf numFmtId="2" fontId="60" fillId="24" borderId="63" xfId="0" applyNumberFormat="1" applyFont="1" applyFill="1" applyBorder="1" applyAlignment="1">
      <alignment horizontal="center"/>
    </xf>
    <xf numFmtId="0" fontId="76" fillId="0" borderId="126" xfId="0" applyFont="1" applyBorder="1" applyAlignment="1">
      <alignment horizontal="center" vertical="center"/>
    </xf>
    <xf numFmtId="0" fontId="75" fillId="0" borderId="126" xfId="0" applyFont="1" applyBorder="1" applyAlignment="1">
      <alignment horizontal="center" vertical="center"/>
    </xf>
    <xf numFmtId="187" fontId="9" fillId="0" borderId="122" xfId="48" applyNumberFormat="1" applyFont="1" applyBorder="1" applyAlignment="1">
      <alignment horizontal="center" vertical="center" wrapText="1"/>
    </xf>
    <xf numFmtId="187" fontId="9" fillId="0" borderId="123" xfId="48" applyNumberFormat="1" applyFont="1" applyBorder="1" applyAlignment="1">
      <alignment horizontal="center" vertical="center" wrapText="1"/>
    </xf>
    <xf numFmtId="187" fontId="9" fillId="0" borderId="124" xfId="48" applyNumberFormat="1" applyFont="1" applyBorder="1" applyAlignment="1">
      <alignment horizontal="center" vertical="center" wrapText="1"/>
    </xf>
    <xf numFmtId="0" fontId="10" fillId="0" borderId="125" xfId="48" applyFont="1" applyBorder="1" applyAlignment="1">
      <alignment horizontal="center" vertical="center" wrapText="1"/>
    </xf>
    <xf numFmtId="186" fontId="10" fillId="0" borderId="123" xfId="48" applyNumberFormat="1" applyFont="1" applyBorder="1" applyAlignment="1">
      <alignment horizontal="center" vertical="center" wrapText="1"/>
    </xf>
    <xf numFmtId="0" fontId="10" fillId="0" borderId="124" xfId="48" applyFont="1" applyBorder="1" applyAlignment="1">
      <alignment horizontal="center" vertical="center" wrapText="1"/>
    </xf>
    <xf numFmtId="179" fontId="35" fillId="0" borderId="126" xfId="48" applyNumberFormat="1" applyFont="1" applyBorder="1" applyAlignment="1">
      <alignment horizontal="center" vertical="center"/>
    </xf>
    <xf numFmtId="179" fontId="35" fillId="0" borderId="127" xfId="48" applyNumberFormat="1" applyFont="1" applyBorder="1" applyAlignment="1">
      <alignment horizontal="center" vertical="center"/>
    </xf>
    <xf numFmtId="179" fontId="35" fillId="0" borderId="128" xfId="48" applyNumberFormat="1" applyFont="1" applyBorder="1" applyAlignment="1">
      <alignment horizontal="center" vertical="center"/>
    </xf>
    <xf numFmtId="179" fontId="10" fillId="0" borderId="129" xfId="48" applyNumberFormat="1" applyFont="1" applyBorder="1" applyAlignment="1">
      <alignment horizontal="center" vertical="center" shrinkToFit="1"/>
    </xf>
    <xf numFmtId="179" fontId="10" fillId="0" borderId="127" xfId="48" applyNumberFormat="1" applyFont="1" applyBorder="1" applyAlignment="1">
      <alignment horizontal="center" vertical="center" shrinkToFit="1"/>
    </xf>
    <xf numFmtId="179" fontId="10" fillId="0" borderId="128" xfId="48" applyNumberFormat="1" applyFont="1" applyBorder="1" applyAlignment="1">
      <alignment horizontal="center" vertical="center" shrinkToFit="1"/>
    </xf>
    <xf numFmtId="0" fontId="77" fillId="0" borderId="130" xfId="0" applyFont="1" applyBorder="1" applyAlignment="1">
      <alignment horizontal="right" vertical="center" shrinkToFit="1"/>
    </xf>
    <xf numFmtId="177" fontId="10" fillId="0" borderId="131" xfId="0" applyNumberFormat="1" applyFont="1" applyBorder="1" applyAlignment="1">
      <alignment vertical="center" shrinkToFit="1"/>
    </xf>
    <xf numFmtId="177" fontId="10" fillId="0" borderId="132" xfId="0" applyNumberFormat="1" applyFont="1" applyBorder="1" applyAlignment="1">
      <alignment vertical="center" shrinkToFit="1"/>
    </xf>
    <xf numFmtId="177" fontId="10" fillId="0" borderId="133" xfId="0" applyNumberFormat="1" applyFont="1" applyBorder="1" applyAlignment="1">
      <alignment vertical="center" shrinkToFit="1"/>
    </xf>
    <xf numFmtId="182" fontId="78" fillId="0" borderId="132" xfId="0" applyNumberFormat="1" applyFont="1" applyBorder="1">
      <alignment vertical="center"/>
    </xf>
    <xf numFmtId="182" fontId="78" fillId="0" borderId="130" xfId="0" applyNumberFormat="1" applyFont="1" applyBorder="1">
      <alignment vertical="center"/>
    </xf>
    <xf numFmtId="182" fontId="78" fillId="0" borderId="134" xfId="0" applyNumberFormat="1" applyFont="1" applyBorder="1">
      <alignment vertical="center"/>
    </xf>
    <xf numFmtId="0" fontId="10" fillId="0" borderId="24" xfId="0" applyFont="1" applyBorder="1" applyAlignment="1">
      <alignment horizontal="right" vertical="center" shrinkToFit="1"/>
    </xf>
    <xf numFmtId="182" fontId="78" fillId="0" borderId="135" xfId="0" applyNumberFormat="1" applyFont="1" applyBorder="1">
      <alignment vertical="center"/>
    </xf>
    <xf numFmtId="182" fontId="78" fillId="0" borderId="136" xfId="0" applyNumberFormat="1" applyFont="1" applyBorder="1">
      <alignment vertical="center"/>
    </xf>
    <xf numFmtId="182" fontId="78" fillId="0" borderId="137" xfId="0" applyNumberFormat="1" applyFont="1" applyBorder="1">
      <alignment vertical="center"/>
    </xf>
    <xf numFmtId="182" fontId="78" fillId="29" borderId="132" xfId="0" applyNumberFormat="1" applyFont="1" applyFill="1" applyBorder="1">
      <alignment vertical="center"/>
    </xf>
    <xf numFmtId="182" fontId="78" fillId="29" borderId="130" xfId="0" applyNumberFormat="1" applyFont="1" applyFill="1" applyBorder="1">
      <alignment vertical="center"/>
    </xf>
    <xf numFmtId="182" fontId="78" fillId="29" borderId="134" xfId="0" applyNumberFormat="1" applyFont="1" applyFill="1" applyBorder="1">
      <alignment vertical="center"/>
    </xf>
    <xf numFmtId="0" fontId="77" fillId="0" borderId="136" xfId="0" applyFont="1" applyBorder="1" applyAlignment="1">
      <alignment horizontal="right" vertical="center" shrinkToFit="1"/>
    </xf>
    <xf numFmtId="0" fontId="77" fillId="29" borderId="136" xfId="0" applyFont="1" applyFill="1" applyBorder="1" applyAlignment="1">
      <alignment horizontal="right" vertical="center" shrinkToFit="1"/>
    </xf>
    <xf numFmtId="0" fontId="77" fillId="0" borderId="131" xfId="0" applyFont="1" applyBorder="1" applyAlignment="1">
      <alignment horizontal="center" vertical="center" shrinkToFit="1"/>
    </xf>
    <xf numFmtId="0" fontId="10" fillId="0" borderId="43" xfId="0" applyFont="1" applyBorder="1" applyAlignment="1">
      <alignment horizontal="center" vertical="center" shrinkToFit="1"/>
    </xf>
    <xf numFmtId="0" fontId="77" fillId="29" borderId="131" xfId="0" applyFont="1" applyFill="1" applyBorder="1" applyAlignment="1">
      <alignment horizontal="center" vertical="center" shrinkToFit="1"/>
    </xf>
    <xf numFmtId="0" fontId="75" fillId="0" borderId="138" xfId="0" applyFont="1" applyBorder="1" applyAlignment="1">
      <alignment horizontal="center" vertical="center"/>
    </xf>
    <xf numFmtId="0" fontId="77" fillId="0" borderId="139" xfId="0" applyFont="1" applyBorder="1" applyAlignment="1">
      <alignment horizontal="right" vertical="center" shrinkToFit="1"/>
    </xf>
    <xf numFmtId="0" fontId="77" fillId="0" borderId="140" xfId="0" applyFont="1" applyBorder="1" applyAlignment="1">
      <alignment horizontal="center" vertical="center" shrinkToFit="1"/>
    </xf>
    <xf numFmtId="177" fontId="10" fillId="0" borderId="140" xfId="0" applyNumberFormat="1" applyFont="1" applyBorder="1" applyAlignment="1">
      <alignment vertical="center" shrinkToFit="1"/>
    </xf>
    <xf numFmtId="177" fontId="10" fillId="0" borderId="141" xfId="0" applyNumberFormat="1" applyFont="1" applyBorder="1" applyAlignment="1">
      <alignment vertical="center" shrinkToFit="1"/>
    </xf>
    <xf numFmtId="177" fontId="10" fillId="0" borderId="142" xfId="0" applyNumberFormat="1" applyFont="1" applyBorder="1" applyAlignment="1">
      <alignment vertical="center" shrinkToFit="1"/>
    </xf>
    <xf numFmtId="182" fontId="78" fillId="0" borderId="141" xfId="0" applyNumberFormat="1" applyFont="1" applyBorder="1">
      <alignment vertical="center"/>
    </xf>
    <xf numFmtId="182" fontId="78" fillId="0" borderId="139" xfId="0" applyNumberFormat="1" applyFont="1" applyBorder="1">
      <alignment vertical="center"/>
    </xf>
    <xf numFmtId="182" fontId="78" fillId="0" borderId="143" xfId="0" applyNumberFormat="1" applyFont="1" applyBorder="1">
      <alignment vertical="center"/>
    </xf>
    <xf numFmtId="0" fontId="12" fillId="0" borderId="136" xfId="0" applyFont="1" applyBorder="1" applyAlignment="1"/>
    <xf numFmtId="185" fontId="12" fillId="0" borderId="136" xfId="0" applyNumberFormat="1" applyFont="1" applyBorder="1" applyAlignment="1"/>
    <xf numFmtId="179" fontId="12" fillId="0" borderId="136" xfId="0" applyNumberFormat="1" applyFont="1" applyBorder="1" applyAlignment="1"/>
    <xf numFmtId="0" fontId="80" fillId="0" borderId="22" xfId="0" applyFont="1" applyBorder="1" applyAlignment="1">
      <alignment horizontal="center"/>
    </xf>
    <xf numFmtId="0" fontId="77" fillId="0" borderId="101" xfId="0" applyFont="1" applyBorder="1" applyAlignment="1">
      <alignment horizontal="right" vertical="center" shrinkToFit="1"/>
    </xf>
    <xf numFmtId="0" fontId="77" fillId="0" borderId="20" xfId="0" applyFont="1" applyBorder="1" applyAlignment="1">
      <alignment horizontal="center" vertical="center" shrinkToFit="1"/>
    </xf>
    <xf numFmtId="177" fontId="77" fillId="29" borderId="131" xfId="0" applyNumberFormat="1" applyFont="1" applyFill="1" applyBorder="1">
      <alignment vertical="center"/>
    </xf>
    <xf numFmtId="177" fontId="77" fillId="29" borderId="132" xfId="0" applyNumberFormat="1" applyFont="1" applyFill="1" applyBorder="1">
      <alignment vertical="center"/>
    </xf>
    <xf numFmtId="177" fontId="77" fillId="29" borderId="133" xfId="0" applyNumberFormat="1" applyFont="1" applyFill="1" applyBorder="1">
      <alignment vertical="center"/>
    </xf>
    <xf numFmtId="177" fontId="10" fillId="0" borderId="22" xfId="0" applyNumberFormat="1" applyFont="1" applyBorder="1" applyAlignment="1">
      <alignment vertical="center" shrinkToFit="1"/>
    </xf>
    <xf numFmtId="177" fontId="10" fillId="0" borderId="33" xfId="0" applyNumberFormat="1" applyFont="1" applyBorder="1" applyAlignment="1">
      <alignment vertical="center" shrinkToFit="1"/>
    </xf>
    <xf numFmtId="177" fontId="10" fillId="0" borderId="21" xfId="0" applyNumberFormat="1" applyFont="1" applyBorder="1" applyAlignment="1">
      <alignment vertical="center" shrinkToFit="1"/>
    </xf>
    <xf numFmtId="182" fontId="78" fillId="0" borderId="144" xfId="0" applyNumberFormat="1" applyFont="1" applyBorder="1">
      <alignment vertical="center"/>
    </xf>
    <xf numFmtId="182" fontId="78" fillId="0" borderId="33" xfId="0" applyNumberFormat="1" applyFont="1" applyBorder="1">
      <alignment vertical="center"/>
    </xf>
    <xf numFmtId="182" fontId="78" fillId="0" borderId="21" xfId="0" applyNumberFormat="1" applyFont="1" applyBorder="1">
      <alignment vertical="center"/>
    </xf>
    <xf numFmtId="21" fontId="60" fillId="24" borderId="0" xfId="0" applyNumberFormat="1" applyFont="1" applyFill="1" applyAlignment="1">
      <alignment horizontal="left"/>
    </xf>
    <xf numFmtId="21" fontId="60" fillId="24" borderId="63" xfId="0" applyNumberFormat="1" applyFont="1" applyFill="1" applyBorder="1" applyAlignment="1">
      <alignment horizontal="center"/>
    </xf>
    <xf numFmtId="179" fontId="73" fillId="0" borderId="11" xfId="0" quotePrefix="1" applyNumberFormat="1" applyFont="1" applyBorder="1" applyAlignment="1">
      <alignment horizontal="right"/>
    </xf>
    <xf numFmtId="179" fontId="73" fillId="0" borderId="11" xfId="0" quotePrefix="1" applyNumberFormat="1" applyFont="1" applyBorder="1" applyAlignment="1"/>
    <xf numFmtId="0" fontId="58" fillId="0" borderId="145" xfId="0" applyFont="1" applyBorder="1" applyAlignment="1">
      <alignment horizontal="center"/>
    </xf>
    <xf numFmtId="0" fontId="58" fillId="0" borderId="146" xfId="0" applyFont="1" applyBorder="1" applyAlignment="1">
      <alignment horizontal="center"/>
    </xf>
    <xf numFmtId="0" fontId="58" fillId="0" borderId="147" xfId="0" applyFont="1" applyBorder="1" applyAlignment="1">
      <alignment horizontal="center"/>
    </xf>
    <xf numFmtId="0" fontId="48" fillId="24" borderId="92" xfId="0" applyFont="1" applyFill="1" applyBorder="1" applyAlignment="1">
      <alignment horizontal="left" vertical="top" wrapText="1"/>
    </xf>
    <xf numFmtId="0" fontId="49" fillId="24" borderId="0" xfId="0" applyFont="1" applyFill="1" applyAlignment="1">
      <alignment horizontal="right" vertical="top"/>
    </xf>
    <xf numFmtId="0" fontId="49" fillId="24" borderId="0" xfId="0" applyFont="1" applyFill="1" applyAlignment="1">
      <alignment horizontal="center" wrapText="1"/>
    </xf>
    <xf numFmtId="0" fontId="49" fillId="24" borderId="0" xfId="0" applyFont="1" applyFill="1" applyAlignment="1">
      <alignment horizontal="center"/>
    </xf>
    <xf numFmtId="0" fontId="55" fillId="24" borderId="104" xfId="0" applyFont="1" applyFill="1" applyBorder="1" applyAlignment="1">
      <alignment horizontal="center"/>
    </xf>
    <xf numFmtId="0" fontId="55" fillId="24" borderId="105" xfId="0" applyFont="1" applyFill="1" applyBorder="1" applyAlignment="1">
      <alignment horizontal="center"/>
    </xf>
    <xf numFmtId="0" fontId="61" fillId="24" borderId="106" xfId="0" applyFont="1" applyFill="1" applyBorder="1" applyAlignment="1">
      <alignment horizontal="left" vertical="top" wrapText="1"/>
    </xf>
    <xf numFmtId="0" fontId="61" fillId="24" borderId="107" xfId="0" applyFont="1" applyFill="1" applyBorder="1" applyAlignment="1">
      <alignment horizontal="left" vertical="top" wrapText="1"/>
    </xf>
    <xf numFmtId="0" fontId="61" fillId="24" borderId="99" xfId="0" applyFont="1" applyFill="1" applyBorder="1" applyAlignment="1">
      <alignment horizontal="left" vertical="top" wrapText="1"/>
    </xf>
    <xf numFmtId="0" fontId="61" fillId="24" borderId="108" xfId="0" applyFont="1" applyFill="1" applyBorder="1" applyAlignment="1">
      <alignment horizontal="left" vertical="top" wrapText="1"/>
    </xf>
    <xf numFmtId="0" fontId="61" fillId="24" borderId="0" xfId="0" applyFont="1" applyFill="1" applyAlignment="1">
      <alignment horizontal="left" vertical="top" wrapText="1"/>
    </xf>
    <xf numFmtId="0" fontId="61" fillId="24" borderId="102" xfId="0" applyFont="1" applyFill="1" applyBorder="1" applyAlignment="1">
      <alignment horizontal="left" vertical="top" wrapText="1"/>
    </xf>
    <xf numFmtId="0" fontId="61" fillId="24" borderId="109" xfId="0" applyFont="1" applyFill="1" applyBorder="1" applyAlignment="1">
      <alignment horizontal="left" vertical="top" wrapText="1"/>
    </xf>
    <xf numFmtId="0" fontId="61" fillId="24" borderId="93" xfId="0" applyFont="1" applyFill="1" applyBorder="1" applyAlignment="1">
      <alignment horizontal="left" vertical="top" wrapText="1"/>
    </xf>
    <xf numFmtId="0" fontId="61" fillId="24" borderId="97" xfId="0" applyFont="1" applyFill="1" applyBorder="1" applyAlignment="1">
      <alignment horizontal="left" vertical="top" wrapText="1"/>
    </xf>
    <xf numFmtId="0" fontId="48" fillId="24" borderId="107" xfId="0" applyFont="1" applyFill="1" applyBorder="1" applyAlignment="1">
      <alignment horizontal="left" vertical="top" wrapText="1"/>
    </xf>
    <xf numFmtId="0" fontId="48" fillId="24" borderId="99" xfId="0" applyFont="1" applyFill="1" applyBorder="1" applyAlignment="1">
      <alignment horizontal="left" vertical="top" wrapText="1"/>
    </xf>
    <xf numFmtId="0" fontId="60" fillId="24" borderId="94" xfId="0" applyFont="1" applyFill="1" applyBorder="1" applyAlignment="1">
      <alignment horizontal="left" vertical="top" wrapText="1"/>
    </xf>
    <xf numFmtId="0" fontId="60" fillId="24" borderId="107" xfId="0" applyFont="1" applyFill="1" applyBorder="1" applyAlignment="1">
      <alignment horizontal="left" vertical="top" wrapText="1"/>
    </xf>
    <xf numFmtId="0" fontId="60" fillId="24" borderId="110" xfId="0" applyFont="1" applyFill="1" applyBorder="1" applyAlignment="1">
      <alignment horizontal="left" vertical="top" wrapText="1"/>
    </xf>
    <xf numFmtId="0" fontId="60" fillId="24" borderId="92" xfId="0" applyFont="1" applyFill="1" applyBorder="1" applyAlignment="1">
      <alignment horizontal="left" vertical="top" wrapText="1"/>
    </xf>
    <xf numFmtId="0" fontId="60" fillId="24" borderId="0" xfId="0" applyFont="1" applyFill="1" applyAlignment="1">
      <alignment horizontal="left" vertical="top" wrapText="1"/>
    </xf>
    <xf numFmtId="0" fontId="60" fillId="24" borderId="25" xfId="0" applyFont="1" applyFill="1" applyBorder="1" applyAlignment="1">
      <alignment horizontal="left" vertical="top" wrapText="1"/>
    </xf>
    <xf numFmtId="0" fontId="60" fillId="24" borderId="84" xfId="0" applyFont="1" applyFill="1" applyBorder="1" applyAlignment="1">
      <alignment horizontal="left" vertical="top" wrapText="1"/>
    </xf>
    <xf numFmtId="0" fontId="60" fillId="24" borderId="34" xfId="0" applyFont="1" applyFill="1" applyBorder="1" applyAlignment="1">
      <alignment horizontal="left" vertical="top" wrapText="1"/>
    </xf>
    <xf numFmtId="0" fontId="60" fillId="24" borderId="111" xfId="0" applyFont="1" applyFill="1" applyBorder="1" applyAlignment="1">
      <alignment horizontal="left" vertical="top" wrapText="1"/>
    </xf>
    <xf numFmtId="0" fontId="48" fillId="24" borderId="0" xfId="0" applyFont="1" applyFill="1" applyAlignment="1">
      <alignment horizontal="left" vertical="top" wrapText="1"/>
    </xf>
    <xf numFmtId="0" fontId="48" fillId="24" borderId="102" xfId="0" applyFont="1" applyFill="1" applyBorder="1" applyAlignment="1">
      <alignment horizontal="left" vertical="top" wrapText="1"/>
    </xf>
    <xf numFmtId="0" fontId="58" fillId="24" borderId="106" xfId="0" applyFont="1" applyFill="1" applyBorder="1" applyAlignment="1">
      <alignment horizontal="left" vertical="top" wrapText="1"/>
    </xf>
    <xf numFmtId="0" fontId="58" fillId="24" borderId="107" xfId="0" applyFont="1" applyFill="1" applyBorder="1" applyAlignment="1">
      <alignment horizontal="left" vertical="top" wrapText="1"/>
    </xf>
    <xf numFmtId="0" fontId="58" fillId="24" borderId="99" xfId="0" applyFont="1" applyFill="1" applyBorder="1" applyAlignment="1">
      <alignment horizontal="left" vertical="top" wrapText="1"/>
    </xf>
    <xf numFmtId="0" fontId="58" fillId="24" borderId="108" xfId="0" applyFont="1" applyFill="1" applyBorder="1" applyAlignment="1">
      <alignment horizontal="left" vertical="top" wrapText="1"/>
    </xf>
    <xf numFmtId="0" fontId="58" fillId="24" borderId="0" xfId="0" applyFont="1" applyFill="1" applyAlignment="1">
      <alignment horizontal="left" vertical="top" wrapText="1"/>
    </xf>
    <xf numFmtId="0" fontId="58" fillId="24" borderId="102" xfId="0" applyFont="1" applyFill="1" applyBorder="1" applyAlignment="1">
      <alignment horizontal="left" vertical="top" wrapText="1"/>
    </xf>
    <xf numFmtId="0" fontId="58" fillId="24" borderId="112" xfId="0" applyFont="1" applyFill="1" applyBorder="1" applyAlignment="1">
      <alignment horizontal="left" vertical="top" wrapText="1"/>
    </xf>
    <xf numFmtId="0" fontId="58" fillId="24" borderId="34" xfId="0" applyFont="1" applyFill="1" applyBorder="1" applyAlignment="1">
      <alignment horizontal="left" vertical="top" wrapText="1"/>
    </xf>
    <xf numFmtId="0" fontId="58" fillId="24" borderId="103" xfId="0" applyFont="1" applyFill="1" applyBorder="1" applyAlignment="1">
      <alignment horizontal="left" vertical="top" wrapText="1"/>
    </xf>
    <xf numFmtId="0" fontId="48" fillId="24" borderId="34" xfId="0" applyFont="1" applyFill="1" applyBorder="1" applyAlignment="1">
      <alignment horizontal="center" vertical="top" wrapText="1"/>
    </xf>
    <xf numFmtId="0" fontId="48" fillId="24" borderId="103" xfId="0" applyFont="1" applyFill="1" applyBorder="1" applyAlignment="1">
      <alignment horizontal="center" vertical="top" wrapText="1"/>
    </xf>
    <xf numFmtId="0" fontId="48" fillId="24" borderId="113" xfId="0" applyFont="1" applyFill="1" applyBorder="1" applyAlignment="1">
      <alignment horizontal="left" vertical="top" wrapText="1"/>
    </xf>
    <xf numFmtId="56" fontId="48" fillId="24" borderId="107" xfId="0" applyNumberFormat="1" applyFont="1" applyFill="1" applyBorder="1" applyAlignment="1">
      <alignment horizontal="left" vertical="top" wrapText="1"/>
    </xf>
    <xf numFmtId="0" fontId="58" fillId="0" borderId="114" xfId="0" applyFont="1" applyBorder="1" applyAlignment="1">
      <alignment horizontal="center" vertical="center"/>
    </xf>
    <xf numFmtId="0" fontId="58" fillId="0" borderId="115" xfId="0" applyFont="1" applyBorder="1" applyAlignment="1">
      <alignment horizontal="center" vertical="center"/>
    </xf>
    <xf numFmtId="0" fontId="58" fillId="0" borderId="116" xfId="0" applyFont="1" applyBorder="1" applyAlignment="1">
      <alignment horizontal="center" vertical="center"/>
    </xf>
    <xf numFmtId="0" fontId="58" fillId="0" borderId="0" xfId="0" applyFont="1" applyAlignment="1">
      <alignment horizontal="center" shrinkToFit="1"/>
    </xf>
    <xf numFmtId="0" fontId="58" fillId="0" borderId="53" xfId="0" applyFont="1" applyBorder="1" applyAlignment="1">
      <alignment horizontal="left" shrinkToFit="1"/>
    </xf>
    <xf numFmtId="0" fontId="58" fillId="0" borderId="0" xfId="0" applyFont="1" applyAlignment="1">
      <alignment horizontal="left" shrinkToFit="1"/>
    </xf>
    <xf numFmtId="0" fontId="52" fillId="0" borderId="0" xfId="0" applyFont="1" applyAlignment="1">
      <alignment horizontal="center" vertical="center"/>
    </xf>
    <xf numFmtId="0" fontId="49" fillId="0" borderId="0" xfId="0" applyFont="1" applyAlignment="1">
      <alignment horizontal="center" vertical="center"/>
    </xf>
    <xf numFmtId="0" fontId="58" fillId="0" borderId="0" xfId="0" applyFont="1" applyAlignment="1">
      <alignment horizontal="right" vertical="center" shrinkToFit="1"/>
    </xf>
    <xf numFmtId="0" fontId="58" fillId="0" borderId="30" xfId="0" applyFont="1" applyBorder="1" applyAlignment="1">
      <alignment horizontal="center" vertical="center"/>
    </xf>
    <xf numFmtId="0" fontId="58" fillId="0" borderId="23" xfId="0" applyFont="1" applyBorder="1" applyAlignment="1">
      <alignment horizontal="center" vertical="center"/>
    </xf>
    <xf numFmtId="0" fontId="58" fillId="0" borderId="43" xfId="0" applyFont="1" applyBorder="1" applyAlignment="1">
      <alignment horizontal="center" vertical="center"/>
    </xf>
    <xf numFmtId="0" fontId="60" fillId="0" borderId="31"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29" xfId="0" applyFont="1" applyBorder="1" applyAlignment="1">
      <alignment horizontal="center" vertical="center" wrapText="1"/>
    </xf>
    <xf numFmtId="0" fontId="58" fillId="0" borderId="31" xfId="0" applyFont="1" applyBorder="1" applyAlignment="1">
      <alignment horizontal="center" vertical="center" shrinkToFit="1"/>
    </xf>
    <xf numFmtId="0" fontId="58" fillId="0" borderId="24" xfId="0" applyFont="1" applyBorder="1" applyAlignment="1">
      <alignment horizontal="center" vertical="center" shrinkToFit="1"/>
    </xf>
    <xf numFmtId="0" fontId="58" fillId="0" borderId="29" xfId="0" applyFont="1" applyBorder="1" applyAlignment="1">
      <alignment horizontal="center" vertical="center" shrinkToFit="1"/>
    </xf>
    <xf numFmtId="0" fontId="58" fillId="0" borderId="31" xfId="0" applyFont="1" applyBorder="1" applyAlignment="1">
      <alignment horizontal="center" vertical="center"/>
    </xf>
    <xf numFmtId="0" fontId="58" fillId="0" borderId="24" xfId="0" applyFont="1" applyBorder="1" applyAlignment="1">
      <alignment horizontal="center" vertical="center"/>
    </xf>
    <xf numFmtId="0" fontId="58" fillId="0" borderId="29" xfId="0" applyFont="1" applyBorder="1" applyAlignment="1">
      <alignment horizontal="center" vertical="center"/>
    </xf>
    <xf numFmtId="0" fontId="58" fillId="0" borderId="31" xfId="0" applyFont="1" applyBorder="1" applyAlignment="1">
      <alignment horizontal="center" vertical="center" textRotation="255"/>
    </xf>
    <xf numFmtId="0" fontId="58" fillId="0" borderId="24" xfId="0" applyFont="1" applyBorder="1" applyAlignment="1">
      <alignment horizontal="center" vertical="center" textRotation="255"/>
    </xf>
    <xf numFmtId="0" fontId="58" fillId="0" borderId="29" xfId="0" applyFont="1" applyBorder="1" applyAlignment="1">
      <alignment horizontal="center" vertical="center" textRotation="255"/>
    </xf>
    <xf numFmtId="0" fontId="58" fillId="0" borderId="117" xfId="0" applyFont="1" applyBorder="1" applyAlignment="1">
      <alignment horizontal="center" vertical="center" textRotation="255"/>
    </xf>
    <xf numFmtId="0" fontId="58" fillId="0" borderId="118" xfId="0" applyFont="1" applyBorder="1" applyAlignment="1">
      <alignment horizontal="center" vertical="center" textRotation="255"/>
    </xf>
    <xf numFmtId="0" fontId="58" fillId="0" borderId="119" xfId="0" applyFont="1" applyBorder="1" applyAlignment="1">
      <alignment horizontal="center" vertical="center" textRotation="255"/>
    </xf>
    <xf numFmtId="0" fontId="58" fillId="0" borderId="15" xfId="0" applyFont="1" applyBorder="1" applyAlignment="1">
      <alignment horizontal="center" vertical="center"/>
    </xf>
    <xf numFmtId="0" fontId="58" fillId="0" borderId="16" xfId="0" applyFont="1" applyBorder="1" applyAlignment="1">
      <alignment horizontal="center" vertical="center"/>
    </xf>
    <xf numFmtId="0" fontId="60" fillId="0" borderId="32" xfId="0" applyFont="1" applyBorder="1" applyAlignment="1">
      <alignment horizontal="center" vertical="center" wrapText="1"/>
    </xf>
    <xf numFmtId="0" fontId="60" fillId="0" borderId="14" xfId="0" applyFont="1" applyBorder="1" applyAlignment="1">
      <alignment horizontal="center" vertical="center" wrapText="1"/>
    </xf>
    <xf numFmtId="0" fontId="58" fillId="0" borderId="32" xfId="0" applyFont="1" applyBorder="1" applyAlignment="1">
      <alignment horizontal="center" vertical="center" shrinkToFit="1"/>
    </xf>
    <xf numFmtId="0" fontId="58" fillId="0" borderId="14" xfId="0" applyFont="1" applyBorder="1" applyAlignment="1">
      <alignment horizontal="center" vertical="center" shrinkToFit="1"/>
    </xf>
    <xf numFmtId="0" fontId="58" fillId="0" borderId="32" xfId="0" applyFont="1" applyBorder="1" applyAlignment="1">
      <alignment horizontal="center" vertical="center"/>
    </xf>
    <xf numFmtId="0" fontId="58" fillId="0" borderId="14" xfId="0" applyFont="1" applyBorder="1" applyAlignment="1">
      <alignment horizontal="center" vertical="center"/>
    </xf>
    <xf numFmtId="0" fontId="58" fillId="0" borderId="32" xfId="0" applyFont="1" applyBorder="1" applyAlignment="1">
      <alignment horizontal="center" vertical="center" textRotation="255"/>
    </xf>
    <xf numFmtId="0" fontId="58" fillId="0" borderId="14" xfId="0" applyFont="1" applyBorder="1" applyAlignment="1">
      <alignment horizontal="center" vertical="center" textRotation="255"/>
    </xf>
    <xf numFmtId="0" fontId="58" fillId="0" borderId="120" xfId="0" applyFont="1" applyBorder="1" applyAlignment="1">
      <alignment horizontal="center" vertical="center" textRotation="255"/>
    </xf>
    <xf numFmtId="0" fontId="58" fillId="0" borderId="121" xfId="0" applyFont="1" applyBorder="1" applyAlignment="1">
      <alignment horizontal="center" vertical="center" textRotation="255"/>
    </xf>
    <xf numFmtId="0" fontId="58" fillId="0" borderId="112" xfId="0" applyFont="1" applyBorder="1" applyAlignment="1">
      <alignment horizontal="center" vertical="center"/>
    </xf>
    <xf numFmtId="0" fontId="58" fillId="0" borderId="34" xfId="0" applyFont="1" applyBorder="1" applyAlignment="1">
      <alignment horizontal="center" vertical="center"/>
    </xf>
    <xf numFmtId="0" fontId="58" fillId="0" borderId="103" xfId="0" applyFont="1" applyBorder="1" applyAlignment="1">
      <alignment horizontal="center" vertical="center"/>
    </xf>
    <xf numFmtId="0" fontId="10" fillId="0" borderId="0" xfId="0" applyFont="1" applyAlignment="1">
      <alignment horizontal="center" shrinkToFit="1"/>
    </xf>
    <xf numFmtId="56" fontId="10" fillId="0" borderId="12" xfId="0" applyNumberFormat="1" applyFont="1" applyBorder="1" applyAlignment="1">
      <alignment horizontal="center" vertical="center" shrinkToFit="1"/>
    </xf>
    <xf numFmtId="0" fontId="10" fillId="0" borderId="12" xfId="0" applyFont="1" applyBorder="1" applyAlignment="1">
      <alignment horizontal="center" vertical="center" shrinkToFit="1"/>
    </xf>
    <xf numFmtId="0" fontId="19" fillId="0" borderId="0" xfId="0" applyFont="1" applyAlignment="1">
      <alignment horizontal="center" vertical="center"/>
    </xf>
    <xf numFmtId="0" fontId="46" fillId="0" borderId="61" xfId="0" applyFont="1" applyBorder="1" applyAlignment="1">
      <alignment horizontal="center" vertical="center"/>
    </xf>
    <xf numFmtId="0" fontId="46" fillId="0" borderId="98" xfId="0" applyFont="1" applyBorder="1" applyAlignment="1">
      <alignment horizontal="center" vertical="center"/>
    </xf>
    <xf numFmtId="0" fontId="15" fillId="0" borderId="0" xfId="0" applyFont="1" applyAlignment="1">
      <alignment horizontal="center"/>
    </xf>
    <xf numFmtId="0" fontId="7" fillId="0" borderId="0" xfId="0" applyFont="1" applyAlignment="1">
      <alignment horizontal="center"/>
    </xf>
    <xf numFmtId="0" fontId="18" fillId="0" borderId="93" xfId="0" applyFont="1" applyBorder="1" applyAlignment="1">
      <alignment horizontal="center" vertical="center"/>
    </xf>
    <xf numFmtId="14"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0" fontId="14" fillId="0" borderId="94" xfId="0" applyFont="1" applyBorder="1" applyAlignment="1">
      <alignment horizontal="center"/>
    </xf>
    <xf numFmtId="0" fontId="14" fillId="0" borderId="99" xfId="0" applyFont="1" applyBorder="1" applyAlignment="1">
      <alignment horizontal="center"/>
    </xf>
    <xf numFmtId="0" fontId="48" fillId="27" borderId="0" xfId="0" applyFont="1" applyFill="1" applyAlignment="1">
      <alignment horizontal="left" vertical="top" wrapText="1"/>
    </xf>
    <xf numFmtId="0" fontId="48" fillId="27" borderId="102" xfId="0" applyFont="1" applyFill="1" applyBorder="1" applyAlignment="1">
      <alignment horizontal="left" vertical="top" wrapText="1"/>
    </xf>
    <xf numFmtId="0" fontId="48" fillId="27" borderId="34" xfId="0" applyFont="1" applyFill="1" applyBorder="1" applyAlignment="1">
      <alignment horizontal="center" vertical="top" wrapText="1"/>
    </xf>
    <xf numFmtId="0" fontId="48" fillId="27" borderId="103" xfId="0" applyFont="1" applyFill="1" applyBorder="1" applyAlignment="1">
      <alignment horizontal="center" vertical="top" wrapText="1"/>
    </xf>
    <xf numFmtId="56" fontId="48" fillId="27" borderId="107" xfId="0" applyNumberFormat="1" applyFont="1" applyFill="1" applyBorder="1" applyAlignment="1">
      <alignment horizontal="left" vertical="top" wrapText="1"/>
    </xf>
    <xf numFmtId="0" fontId="48" fillId="27" borderId="99" xfId="0" applyFont="1" applyFill="1" applyBorder="1" applyAlignment="1">
      <alignment horizontal="left" vertical="top" wrapText="1"/>
    </xf>
    <xf numFmtId="0" fontId="48" fillId="27" borderId="92" xfId="0" applyFont="1" applyFill="1" applyBorder="1" applyAlignment="1">
      <alignment horizontal="left" vertical="top" wrapText="1"/>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6"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標準 3" xfId="42" xr:uid="{00000000-0005-0000-0000-00002B000000}"/>
    <cellStyle name="標準 4" xfId="43" xr:uid="{00000000-0005-0000-0000-00002C000000}"/>
    <cellStyle name="標準 5" xfId="47" xr:uid="{00000000-0005-0000-0000-00002D000000}"/>
    <cellStyle name="標準 6" xfId="48" xr:uid="{FC4C4091-4411-45B4-B301-0F79D2E495E8}"/>
    <cellStyle name="未定義" xfId="44" xr:uid="{00000000-0005-0000-0000-00002E000000}"/>
    <cellStyle name="良い 2" xfId="45" xr:uid="{00000000-0005-0000-0000-00002F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22412</xdr:colOff>
      <xdr:row>6</xdr:row>
      <xdr:rowOff>149412</xdr:rowOff>
    </xdr:from>
    <xdr:to>
      <xdr:col>6</xdr:col>
      <xdr:colOff>605118</xdr:colOff>
      <xdr:row>9</xdr:row>
      <xdr:rowOff>52294</xdr:rowOff>
    </xdr:to>
    <xdr:sp macro="" textlink="">
      <xdr:nvSpPr>
        <xdr:cNvPr id="2" name="テキスト ボックス 1">
          <a:extLst>
            <a:ext uri="{FF2B5EF4-FFF2-40B4-BE49-F238E27FC236}">
              <a16:creationId xmlns:a16="http://schemas.microsoft.com/office/drawing/2014/main" id="{0077A35B-9BA7-0701-B971-1336768ECA7D}"/>
            </a:ext>
          </a:extLst>
        </xdr:cNvPr>
        <xdr:cNvSpPr txBox="1"/>
      </xdr:nvSpPr>
      <xdr:spPr>
        <a:xfrm>
          <a:off x="978647" y="1270000"/>
          <a:ext cx="2779059" cy="440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prstClr val="black"/>
              </a:solidFill>
              <a:effectLst/>
              <a:uLnTx/>
              <a:uFillTx/>
              <a:latin typeface="+mn-lt"/>
              <a:ea typeface="+mn-ea"/>
              <a:cs typeface="+mn-cs"/>
            </a:rPr>
            <a:t>荒天のため中止</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14941</xdr:colOff>
      <xdr:row>6</xdr:row>
      <xdr:rowOff>119529</xdr:rowOff>
    </xdr:from>
    <xdr:to>
      <xdr:col>6</xdr:col>
      <xdr:colOff>485588</xdr:colOff>
      <xdr:row>9</xdr:row>
      <xdr:rowOff>22411</xdr:rowOff>
    </xdr:to>
    <xdr:sp macro="" textlink="">
      <xdr:nvSpPr>
        <xdr:cNvPr id="2" name="テキスト ボックス 1">
          <a:extLst>
            <a:ext uri="{FF2B5EF4-FFF2-40B4-BE49-F238E27FC236}">
              <a16:creationId xmlns:a16="http://schemas.microsoft.com/office/drawing/2014/main" id="{4511FB2F-4766-BD39-6383-C20E986D6B89}"/>
            </a:ext>
          </a:extLst>
        </xdr:cNvPr>
        <xdr:cNvSpPr txBox="1"/>
      </xdr:nvSpPr>
      <xdr:spPr>
        <a:xfrm>
          <a:off x="971176" y="1240117"/>
          <a:ext cx="2637118" cy="440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荒天のため中止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269875</xdr:colOff>
      <xdr:row>40</xdr:row>
      <xdr:rowOff>41275</xdr:rowOff>
    </xdr:from>
    <xdr:to>
      <xdr:col>3</xdr:col>
      <xdr:colOff>851513</xdr:colOff>
      <xdr:row>41</xdr:row>
      <xdr:rowOff>130507</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152525" y="6753225"/>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賞　品</a:t>
          </a:r>
        </a:p>
      </xdr:txBody>
    </xdr:sp>
    <xdr:clientData/>
  </xdr:twoCellAnchor>
  <xdr:twoCellAnchor>
    <xdr:from>
      <xdr:col>14</xdr:col>
      <xdr:colOff>0</xdr:colOff>
      <xdr:row>11</xdr:row>
      <xdr:rowOff>0</xdr:rowOff>
    </xdr:from>
    <xdr:to>
      <xdr:col>14</xdr:col>
      <xdr:colOff>0</xdr:colOff>
      <xdr:row>12</xdr:row>
      <xdr:rowOff>0</xdr:rowOff>
    </xdr:to>
    <xdr:sp macro="" textlink="">
      <xdr:nvSpPr>
        <xdr:cNvPr id="3" name="テキスト 204">
          <a:extLst>
            <a:ext uri="{FF2B5EF4-FFF2-40B4-BE49-F238E27FC236}">
              <a16:creationId xmlns:a16="http://schemas.microsoft.com/office/drawing/2014/main" id="{00000000-0008-0000-0700-000003000000}"/>
            </a:ext>
          </a:extLst>
        </xdr:cNvPr>
        <xdr:cNvSpPr txBox="1">
          <a:spLocks noChangeArrowheads="1"/>
        </xdr:cNvSpPr>
      </xdr:nvSpPr>
      <xdr:spPr bwMode="auto">
        <a:xfrm>
          <a:off x="6705600" y="23622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15</xdr:row>
      <xdr:rowOff>0</xdr:rowOff>
    </xdr:from>
    <xdr:to>
      <xdr:col>14</xdr:col>
      <xdr:colOff>0</xdr:colOff>
      <xdr:row>16</xdr:row>
      <xdr:rowOff>0</xdr:rowOff>
    </xdr:to>
    <xdr:sp macro="" textlink="">
      <xdr:nvSpPr>
        <xdr:cNvPr id="4" name="テキスト 204">
          <a:extLst>
            <a:ext uri="{FF2B5EF4-FFF2-40B4-BE49-F238E27FC236}">
              <a16:creationId xmlns:a16="http://schemas.microsoft.com/office/drawing/2014/main" id="{00000000-0008-0000-0700-000004000000}"/>
            </a:ext>
          </a:extLst>
        </xdr:cNvPr>
        <xdr:cNvSpPr txBox="1">
          <a:spLocks noChangeArrowheads="1"/>
        </xdr:cNvSpPr>
      </xdr:nvSpPr>
      <xdr:spPr bwMode="auto">
        <a:xfrm>
          <a:off x="6705600" y="30861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rPr>
            <a:t>①</a:t>
          </a:r>
        </a:p>
        <a:p>
          <a:pPr algn="l" rtl="0">
            <a:defRPr sz="1000"/>
          </a:pPr>
          <a:endParaRPr lang="ja-JP" altLang="en-US" sz="1100" b="0" i="0" u="none" strike="noStrike" baseline="0">
            <a:solidFill>
              <a:srgbClr val="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14</xdr:col>
      <xdr:colOff>0</xdr:colOff>
      <xdr:row>22</xdr:row>
      <xdr:rowOff>6350</xdr:rowOff>
    </xdr:from>
    <xdr:to>
      <xdr:col>14</xdr:col>
      <xdr:colOff>0</xdr:colOff>
      <xdr:row>23</xdr:row>
      <xdr:rowOff>3113</xdr:rowOff>
    </xdr:to>
    <xdr:sp macro="" textlink="">
      <xdr:nvSpPr>
        <xdr:cNvPr id="7" name="テキスト 204">
          <a:extLst>
            <a:ext uri="{FF2B5EF4-FFF2-40B4-BE49-F238E27FC236}">
              <a16:creationId xmlns:a16="http://schemas.microsoft.com/office/drawing/2014/main" id="{00000000-0008-0000-0700-000007000000}"/>
            </a:ext>
          </a:extLst>
        </xdr:cNvPr>
        <xdr:cNvSpPr txBox="1">
          <a:spLocks noChangeArrowheads="1"/>
        </xdr:cNvSpPr>
      </xdr:nvSpPr>
      <xdr:spPr bwMode="auto">
        <a:xfrm>
          <a:off x="6705600" y="4362450"/>
          <a:ext cx="0" cy="17145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endPar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endParaRP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a:p>
          <a:pPr algn="l" rtl="0">
            <a:defRPr sz="1000"/>
          </a:pPr>
          <a:r>
            <a:rPr lang="en-US" altLang="ja-JP" sz="1100" b="0" i="0" u="none" strike="noStrike" baseline="0">
              <a:solidFill>
                <a:srgbClr val="000000"/>
              </a:solidFill>
              <a:latin typeface="HGSｺﾞｼｯｸM" panose="020B0600000000000000" pitchFamily="50" charset="-128"/>
              <a:ea typeface="HGSｺﾞｼｯｸM" panose="020B0600000000000000" pitchFamily="50" charset="-128"/>
            </a:rPr>
            <a:t>B</a:t>
          </a:r>
        </a:p>
      </xdr:txBody>
    </xdr:sp>
    <xdr:clientData/>
  </xdr:twoCellAnchor>
  <xdr:twoCellAnchor>
    <xdr:from>
      <xdr:col>26</xdr:col>
      <xdr:colOff>269875</xdr:colOff>
      <xdr:row>40</xdr:row>
      <xdr:rowOff>41275</xdr:rowOff>
    </xdr:from>
    <xdr:to>
      <xdr:col>26</xdr:col>
      <xdr:colOff>851782</xdr:colOff>
      <xdr:row>41</xdr:row>
      <xdr:rowOff>130507</xdr:rowOff>
    </xdr:to>
    <xdr:sp macro="" textlink="">
      <xdr:nvSpPr>
        <xdr:cNvPr id="16" name="Text Box 1">
          <a:extLst>
            <a:ext uri="{FF2B5EF4-FFF2-40B4-BE49-F238E27FC236}">
              <a16:creationId xmlns:a16="http://schemas.microsoft.com/office/drawing/2014/main" id="{00000000-0008-0000-0700-000010000000}"/>
            </a:ext>
          </a:extLst>
        </xdr:cNvPr>
        <xdr:cNvSpPr txBox="1">
          <a:spLocks noChangeArrowheads="1"/>
        </xdr:cNvSpPr>
      </xdr:nvSpPr>
      <xdr:spPr bwMode="auto">
        <a:xfrm>
          <a:off x="1381125" y="6838950"/>
          <a:ext cx="581025" cy="276225"/>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5</xdr:col>
      <xdr:colOff>0</xdr:colOff>
      <xdr:row>39</xdr:row>
      <xdr:rowOff>0</xdr:rowOff>
    </xdr:from>
    <xdr:to>
      <xdr:col>5</xdr:col>
      <xdr:colOff>145701</xdr:colOff>
      <xdr:row>39</xdr:row>
      <xdr:rowOff>172509</xdr:rowOff>
    </xdr:to>
    <xdr:sp macro="" textlink="">
      <xdr:nvSpPr>
        <xdr:cNvPr id="23" name="テキスト 204">
          <a:extLst>
            <a:ext uri="{FF2B5EF4-FFF2-40B4-BE49-F238E27FC236}">
              <a16:creationId xmlns:a16="http://schemas.microsoft.com/office/drawing/2014/main" id="{00000000-0008-0000-0700-000017000000}"/>
            </a:ext>
          </a:extLst>
        </xdr:cNvPr>
        <xdr:cNvSpPr txBox="1">
          <a:spLocks noChangeArrowheads="1"/>
        </xdr:cNvSpPr>
      </xdr:nvSpPr>
      <xdr:spPr bwMode="auto">
        <a:xfrm>
          <a:off x="2943225" y="6610350"/>
          <a:ext cx="152400" cy="17250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70C0"/>
              </a:solidFill>
              <a:latin typeface="HGSｺﾞｼｯｸM" panose="020B0600000000000000" pitchFamily="50" charset="-128"/>
              <a:ea typeface="HGSｺﾞｼｯｸM" panose="020B0600000000000000" pitchFamily="50" charset="-128"/>
            </a:rPr>
            <a:t>C</a:t>
          </a:r>
        </a:p>
      </xdr:txBody>
    </xdr:sp>
    <xdr:clientData/>
  </xdr:twoCellAnchor>
  <xdr:oneCellAnchor>
    <xdr:from>
      <xdr:col>28</xdr:col>
      <xdr:colOff>127862</xdr:colOff>
      <xdr:row>7</xdr:row>
      <xdr:rowOff>44824</xdr:rowOff>
    </xdr:from>
    <xdr:ext cx="368049" cy="729302"/>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7866774" y="1725706"/>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29</xdr:col>
      <xdr:colOff>116656</xdr:colOff>
      <xdr:row>7</xdr:row>
      <xdr:rowOff>33618</xdr:rowOff>
    </xdr:from>
    <xdr:ext cx="368049" cy="729302"/>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18460685" y="1714500"/>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30</xdr:col>
      <xdr:colOff>127862</xdr:colOff>
      <xdr:row>7</xdr:row>
      <xdr:rowOff>44824</xdr:rowOff>
    </xdr:from>
    <xdr:ext cx="368049" cy="729302"/>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19077009" y="1725706"/>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31</xdr:col>
      <xdr:colOff>116655</xdr:colOff>
      <xdr:row>7</xdr:row>
      <xdr:rowOff>33618</xdr:rowOff>
    </xdr:from>
    <xdr:ext cx="368049" cy="729302"/>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19670920" y="1714500"/>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oneCellAnchor>
    <xdr:from>
      <xdr:col>32</xdr:col>
      <xdr:colOff>116655</xdr:colOff>
      <xdr:row>7</xdr:row>
      <xdr:rowOff>67235</xdr:rowOff>
    </xdr:from>
    <xdr:ext cx="368049" cy="729302"/>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20276037" y="1748117"/>
          <a:ext cx="368049" cy="729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1100"/>
            <a:t>ノーレース</a:t>
          </a:r>
        </a:p>
      </xdr:txBody>
    </xdr:sp>
    <xdr:clientData/>
  </xdr:oneCellAnchor>
  <xdr:twoCellAnchor>
    <xdr:from>
      <xdr:col>7</xdr:col>
      <xdr:colOff>76200</xdr:colOff>
      <xdr:row>7</xdr:row>
      <xdr:rowOff>0</xdr:rowOff>
    </xdr:from>
    <xdr:to>
      <xdr:col>7</xdr:col>
      <xdr:colOff>509495</xdr:colOff>
      <xdr:row>19</xdr:row>
      <xdr:rowOff>55281</xdr:rowOff>
    </xdr:to>
    <xdr:sp macro="" textlink="">
      <xdr:nvSpPr>
        <xdr:cNvPr id="5" name="テキスト ボックス 4">
          <a:extLst>
            <a:ext uri="{FF2B5EF4-FFF2-40B4-BE49-F238E27FC236}">
              <a16:creationId xmlns:a16="http://schemas.microsoft.com/office/drawing/2014/main" id="{4F2D7D3E-B756-41A8-B036-35B01E06D5CC}"/>
            </a:ext>
          </a:extLst>
        </xdr:cNvPr>
        <xdr:cNvSpPr txBox="1"/>
      </xdr:nvSpPr>
      <xdr:spPr>
        <a:xfrm>
          <a:off x="3886200" y="1682750"/>
          <a:ext cx="433295" cy="21888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a:t>荒天のため中止</a:t>
          </a:r>
        </a:p>
      </xdr:txBody>
    </xdr:sp>
    <xdr:clientData/>
  </xdr:twoCellAnchor>
  <xdr:twoCellAnchor>
    <xdr:from>
      <xdr:col>9</xdr:col>
      <xdr:colOff>63500</xdr:colOff>
      <xdr:row>7</xdr:row>
      <xdr:rowOff>0</xdr:rowOff>
    </xdr:from>
    <xdr:to>
      <xdr:col>9</xdr:col>
      <xdr:colOff>496795</xdr:colOff>
      <xdr:row>19</xdr:row>
      <xdr:rowOff>55281</xdr:rowOff>
    </xdr:to>
    <xdr:sp macro="" textlink="">
      <xdr:nvSpPr>
        <xdr:cNvPr id="6" name="テキスト ボックス 5">
          <a:extLst>
            <a:ext uri="{FF2B5EF4-FFF2-40B4-BE49-F238E27FC236}">
              <a16:creationId xmlns:a16="http://schemas.microsoft.com/office/drawing/2014/main" id="{22247B23-331B-4F86-9876-D7D9F60F7580}"/>
            </a:ext>
          </a:extLst>
        </xdr:cNvPr>
        <xdr:cNvSpPr txBox="1"/>
      </xdr:nvSpPr>
      <xdr:spPr>
        <a:xfrm>
          <a:off x="4978400" y="1682750"/>
          <a:ext cx="433295" cy="21888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600"/>
            <a:t>荒天のため中止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263525</xdr:colOff>
      <xdr:row>21</xdr:row>
      <xdr:rowOff>0</xdr:rowOff>
    </xdr:from>
    <xdr:to>
      <xdr:col>3</xdr:col>
      <xdr:colOff>371</xdr:colOff>
      <xdr:row>21</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914400" y="5638800"/>
          <a:ext cx="361950" cy="0"/>
        </a:xfrm>
        <a:prstGeom prst="rect">
          <a:avLst/>
        </a:prstGeom>
        <a:solidFill>
          <a:srgbClr val="FFFFFF"/>
        </a:solidFill>
        <a:ln w="9525" cap="rnd">
          <a:noFill/>
          <a:prstDash val="sysDot"/>
          <a:miter lim="800000"/>
          <a:headEnd/>
          <a:tailEnd/>
        </a:ln>
      </xdr:spPr>
      <xdr:txBody>
        <a:bodyPr vertOverflow="clip" wrap="square" lIns="72000" tIns="36000" rIns="0" bIns="36000" anchor="t" upright="1"/>
        <a:lstStyle/>
        <a:p>
          <a:pPr algn="l" rtl="0">
            <a:defRPr sz="1000"/>
          </a:pPr>
          <a:r>
            <a:rPr lang="ja-JP" altLang="en-US" sz="1100" b="0" i="0" u="none" strike="noStrike" baseline="0">
              <a:solidFill>
                <a:srgbClr val="000000"/>
              </a:solidFill>
              <a:latin typeface="ＭＳ 明朝"/>
              <a:ea typeface="ＭＳ 明朝"/>
            </a:rPr>
            <a:t>賞　品</a:t>
          </a: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 name="テキスト 204">
          <a:extLst>
            <a:ext uri="{FF2B5EF4-FFF2-40B4-BE49-F238E27FC236}">
              <a16:creationId xmlns:a16="http://schemas.microsoft.com/office/drawing/2014/main" id="{00000000-0008-0000-0800-000003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4" name="テキスト 204">
          <a:extLst>
            <a:ext uri="{FF2B5EF4-FFF2-40B4-BE49-F238E27FC236}">
              <a16:creationId xmlns:a16="http://schemas.microsoft.com/office/drawing/2014/main" id="{00000000-0008-0000-0800-000004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5" name="テキスト 204">
          <a:extLst>
            <a:ext uri="{FF2B5EF4-FFF2-40B4-BE49-F238E27FC236}">
              <a16:creationId xmlns:a16="http://schemas.microsoft.com/office/drawing/2014/main" id="{00000000-0008-0000-0800-000005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6" name="テキスト 204">
          <a:extLst>
            <a:ext uri="{FF2B5EF4-FFF2-40B4-BE49-F238E27FC236}">
              <a16:creationId xmlns:a16="http://schemas.microsoft.com/office/drawing/2014/main" id="{00000000-0008-0000-0800-000006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9</xdr:row>
      <xdr:rowOff>0</xdr:rowOff>
    </xdr:from>
    <xdr:to>
      <xdr:col>12</xdr:col>
      <xdr:colOff>0</xdr:colOff>
      <xdr:row>10</xdr:row>
      <xdr:rowOff>0</xdr:rowOff>
    </xdr:to>
    <xdr:sp macro="" textlink="">
      <xdr:nvSpPr>
        <xdr:cNvPr id="7" name="テキスト 204">
          <a:extLst>
            <a:ext uri="{FF2B5EF4-FFF2-40B4-BE49-F238E27FC236}">
              <a16:creationId xmlns:a16="http://schemas.microsoft.com/office/drawing/2014/main" id="{00000000-0008-0000-0800-000007000000}"/>
            </a:ext>
          </a:extLst>
        </xdr:cNvPr>
        <xdr:cNvSpPr txBox="1">
          <a:spLocks noChangeArrowheads="1"/>
        </xdr:cNvSpPr>
      </xdr:nvSpPr>
      <xdr:spPr bwMode="auto">
        <a:xfrm>
          <a:off x="7019925" y="25050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17</xdr:row>
      <xdr:rowOff>0</xdr:rowOff>
    </xdr:from>
    <xdr:to>
      <xdr:col>12</xdr:col>
      <xdr:colOff>0</xdr:colOff>
      <xdr:row>17</xdr:row>
      <xdr:rowOff>0</xdr:rowOff>
    </xdr:to>
    <xdr:sp macro="" textlink="">
      <xdr:nvSpPr>
        <xdr:cNvPr id="8" name="テキスト 204">
          <a:extLst>
            <a:ext uri="{FF2B5EF4-FFF2-40B4-BE49-F238E27FC236}">
              <a16:creationId xmlns:a16="http://schemas.microsoft.com/office/drawing/2014/main" id="{00000000-0008-0000-0800-000008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9" name="テキスト 204">
          <a:extLst>
            <a:ext uri="{FF2B5EF4-FFF2-40B4-BE49-F238E27FC236}">
              <a16:creationId xmlns:a16="http://schemas.microsoft.com/office/drawing/2014/main" id="{00000000-0008-0000-0800-000009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9525</xdr:colOff>
      <xdr:row>11</xdr:row>
      <xdr:rowOff>9525</xdr:rowOff>
    </xdr:from>
    <xdr:to>
      <xdr:col>4</xdr:col>
      <xdr:colOff>161925</xdr:colOff>
      <xdr:row>12</xdr:row>
      <xdr:rowOff>0</xdr:rowOff>
    </xdr:to>
    <xdr:sp macro="" textlink="">
      <xdr:nvSpPr>
        <xdr:cNvPr id="41062" name="テキスト 204">
          <a:extLst>
            <a:ext uri="{FF2B5EF4-FFF2-40B4-BE49-F238E27FC236}">
              <a16:creationId xmlns:a16="http://schemas.microsoft.com/office/drawing/2014/main" id="{00000000-0008-0000-0800-000066A00000}"/>
            </a:ext>
          </a:extLst>
        </xdr:cNvPr>
        <xdr:cNvSpPr txBox="1">
          <a:spLocks noChangeArrowheads="1"/>
        </xdr:cNvSpPr>
      </xdr:nvSpPr>
      <xdr:spPr bwMode="auto">
        <a:xfrm>
          <a:off x="2114550" y="2971800"/>
          <a:ext cx="1524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17</xdr:row>
      <xdr:rowOff>0</xdr:rowOff>
    </xdr:from>
    <xdr:to>
      <xdr:col>4</xdr:col>
      <xdr:colOff>152400</xdr:colOff>
      <xdr:row>17</xdr:row>
      <xdr:rowOff>0</xdr:rowOff>
    </xdr:to>
    <xdr:sp macro="" textlink="">
      <xdr:nvSpPr>
        <xdr:cNvPr id="41063" name="テキスト 204">
          <a:extLst>
            <a:ext uri="{FF2B5EF4-FFF2-40B4-BE49-F238E27FC236}">
              <a16:creationId xmlns:a16="http://schemas.microsoft.com/office/drawing/2014/main" id="{00000000-0008-0000-0800-000067A00000}"/>
            </a:ext>
          </a:extLst>
        </xdr:cNvPr>
        <xdr:cNvSpPr txBox="1">
          <a:spLocks noChangeArrowheads="1"/>
        </xdr:cNvSpPr>
      </xdr:nvSpPr>
      <xdr:spPr bwMode="auto">
        <a:xfrm>
          <a:off x="2105025" y="4333875"/>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19050</xdr:colOff>
      <xdr:row>17</xdr:row>
      <xdr:rowOff>0</xdr:rowOff>
    </xdr:from>
    <xdr:to>
      <xdr:col>8</xdr:col>
      <xdr:colOff>164751</xdr:colOff>
      <xdr:row>17</xdr:row>
      <xdr:rowOff>0</xdr:rowOff>
    </xdr:to>
    <xdr:sp macro="" textlink="">
      <xdr:nvSpPr>
        <xdr:cNvPr id="12" name="テキスト 204">
          <a:extLst>
            <a:ext uri="{FF2B5EF4-FFF2-40B4-BE49-F238E27FC236}">
              <a16:creationId xmlns:a16="http://schemas.microsoft.com/office/drawing/2014/main" id="{00000000-0008-0000-0800-00000C000000}"/>
            </a:ext>
          </a:extLst>
        </xdr:cNvPr>
        <xdr:cNvSpPr txBox="1">
          <a:spLocks noChangeArrowheads="1"/>
        </xdr:cNvSpPr>
      </xdr:nvSpPr>
      <xdr:spPr bwMode="auto">
        <a:xfrm>
          <a:off x="4486275" y="43338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12</xdr:col>
      <xdr:colOff>0</xdr:colOff>
      <xdr:row>17</xdr:row>
      <xdr:rowOff>0</xdr:rowOff>
    </xdr:from>
    <xdr:to>
      <xdr:col>12</xdr:col>
      <xdr:colOff>0</xdr:colOff>
      <xdr:row>17</xdr:row>
      <xdr:rowOff>0</xdr:rowOff>
    </xdr:to>
    <xdr:sp macro="" textlink="">
      <xdr:nvSpPr>
        <xdr:cNvPr id="13" name="テキスト 204">
          <a:extLst>
            <a:ext uri="{FF2B5EF4-FFF2-40B4-BE49-F238E27FC236}">
              <a16:creationId xmlns:a16="http://schemas.microsoft.com/office/drawing/2014/main" id="{00000000-0008-0000-0800-00000D000000}"/>
            </a:ext>
          </a:extLst>
        </xdr:cNvPr>
        <xdr:cNvSpPr txBox="1">
          <a:spLocks noChangeArrowheads="1"/>
        </xdr:cNvSpPr>
      </xdr:nvSpPr>
      <xdr:spPr bwMode="auto">
        <a:xfrm>
          <a:off x="7019925" y="4333875"/>
          <a:ext cx="0" cy="0"/>
        </a:xfrm>
        <a:prstGeom prst="rect">
          <a:avLst/>
        </a:prstGeom>
        <a:noFill/>
        <a:ln w="9525">
          <a:noFill/>
          <a:miter lim="800000"/>
          <a:headEnd/>
          <a:tailEnd/>
        </a:ln>
      </xdr:spPr>
      <xdr:txBody>
        <a:bodyPr vertOverflow="clip" wrap="square" lIns="27432" tIns="18288" rIns="0" bIns="0" anchor="t" upright="1"/>
        <a:lstStyle/>
        <a:p>
          <a:pPr algn="l" rtl="0">
            <a:defRPr sz="1000"/>
          </a:pPr>
          <a:endParaRPr lang="en-US" altLang="ja-JP" sz="1100" b="0" i="0" u="none" strike="noStrike" baseline="0">
            <a:solidFill>
              <a:srgbClr val="000000"/>
            </a:solidFill>
            <a:latin typeface="ＭＳ 明朝"/>
            <a:ea typeface="ＭＳ 明朝"/>
          </a:endParaRPr>
        </a:p>
        <a:p>
          <a:pPr algn="l" rtl="0">
            <a:defRPr sz="1000"/>
          </a:pPr>
          <a:endParaRPr lang="en-US" altLang="ja-JP" sz="1100" b="0" i="0" u="none" strike="noStrike" baseline="0">
            <a:solidFill>
              <a:srgbClr val="000000"/>
            </a:solidFill>
            <a:latin typeface="ＭＳ 明朝"/>
            <a:ea typeface="ＭＳ 明朝"/>
          </a:endParaRPr>
        </a:p>
        <a:p>
          <a:pPr algn="l" rtl="0">
            <a:defRPr sz="1000"/>
          </a:pPr>
          <a:r>
            <a:rPr lang="en-US" altLang="ja-JP" sz="1100" b="0" i="0" u="none" strike="noStrike" baseline="0">
              <a:solidFill>
                <a:srgbClr val="000000"/>
              </a:solidFill>
              <a:latin typeface="ＭＳ 明朝"/>
              <a:ea typeface="ＭＳ 明朝"/>
            </a:rPr>
            <a:t>B</a:t>
          </a:r>
        </a:p>
        <a:p>
          <a:pPr algn="l" rtl="0">
            <a:defRPr sz="1000"/>
          </a:pPr>
          <a:r>
            <a:rPr lang="en-US" altLang="ja-JP" sz="1100" b="0" i="0" u="none" strike="noStrike" baseline="0">
              <a:solidFill>
                <a:srgbClr val="000000"/>
              </a:solidFill>
              <a:latin typeface="ＭＳ 明朝"/>
              <a:ea typeface="ＭＳ 明朝"/>
            </a:rPr>
            <a:t>B</a:t>
          </a:r>
        </a:p>
      </xdr:txBody>
    </xdr:sp>
    <xdr:clientData/>
  </xdr:twoCellAnchor>
  <xdr:twoCellAnchor>
    <xdr:from>
      <xdr:col>2</xdr:col>
      <xdr:colOff>0</xdr:colOff>
      <xdr:row>32</xdr:row>
      <xdr:rowOff>0</xdr:rowOff>
    </xdr:from>
    <xdr:to>
      <xdr:col>2</xdr:col>
      <xdr:colOff>0</xdr:colOff>
      <xdr:row>32</xdr:row>
      <xdr:rowOff>0</xdr:rowOff>
    </xdr:to>
    <xdr:sp macro="" textlink="">
      <xdr:nvSpPr>
        <xdr:cNvPr id="19" name="テキスト 204">
          <a:extLst>
            <a:ext uri="{FF2B5EF4-FFF2-40B4-BE49-F238E27FC236}">
              <a16:creationId xmlns:a16="http://schemas.microsoft.com/office/drawing/2014/main" id="{00000000-0008-0000-0800-000013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0" name="テキスト 204">
          <a:extLst>
            <a:ext uri="{FF2B5EF4-FFF2-40B4-BE49-F238E27FC236}">
              <a16:creationId xmlns:a16="http://schemas.microsoft.com/office/drawing/2014/main" id="{00000000-0008-0000-0800-000014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1" name="テキスト 204">
          <a:extLst>
            <a:ext uri="{FF2B5EF4-FFF2-40B4-BE49-F238E27FC236}">
              <a16:creationId xmlns:a16="http://schemas.microsoft.com/office/drawing/2014/main" id="{00000000-0008-0000-0800-000015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xdr:col>
      <xdr:colOff>0</xdr:colOff>
      <xdr:row>32</xdr:row>
      <xdr:rowOff>0</xdr:rowOff>
    </xdr:from>
    <xdr:to>
      <xdr:col>2</xdr:col>
      <xdr:colOff>0</xdr:colOff>
      <xdr:row>32</xdr:row>
      <xdr:rowOff>0</xdr:rowOff>
    </xdr:to>
    <xdr:sp macro="" textlink="">
      <xdr:nvSpPr>
        <xdr:cNvPr id="22" name="テキスト 204">
          <a:extLst>
            <a:ext uri="{FF2B5EF4-FFF2-40B4-BE49-F238E27FC236}">
              <a16:creationId xmlns:a16="http://schemas.microsoft.com/office/drawing/2014/main" id="{00000000-0008-0000-0800-000016000000}"/>
            </a:ext>
          </a:extLst>
        </xdr:cNvPr>
        <xdr:cNvSpPr txBox="1">
          <a:spLocks noChangeArrowheads="1"/>
        </xdr:cNvSpPr>
      </xdr:nvSpPr>
      <xdr:spPr bwMode="auto">
        <a:xfrm>
          <a:off x="638175" y="81057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23" name="テキスト 204">
          <a:extLst>
            <a:ext uri="{FF2B5EF4-FFF2-40B4-BE49-F238E27FC236}">
              <a16:creationId xmlns:a16="http://schemas.microsoft.com/office/drawing/2014/main" id="{00000000-0008-0000-0800-000017000000}"/>
            </a:ext>
          </a:extLst>
        </xdr:cNvPr>
        <xdr:cNvSpPr txBox="1">
          <a:spLocks noChangeArrowheads="1"/>
        </xdr:cNvSpPr>
      </xdr:nvSpPr>
      <xdr:spPr bwMode="auto">
        <a:xfrm>
          <a:off x="57435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24" name="テキスト 204">
          <a:extLst>
            <a:ext uri="{FF2B5EF4-FFF2-40B4-BE49-F238E27FC236}">
              <a16:creationId xmlns:a16="http://schemas.microsoft.com/office/drawing/2014/main" id="{00000000-0008-0000-0800-000018000000}"/>
            </a:ext>
          </a:extLst>
        </xdr:cNvPr>
        <xdr:cNvSpPr txBox="1">
          <a:spLocks noChangeArrowheads="1"/>
        </xdr:cNvSpPr>
      </xdr:nvSpPr>
      <xdr:spPr bwMode="auto">
        <a:xfrm>
          <a:off x="57435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25" name="テキスト 204">
          <a:extLst>
            <a:ext uri="{FF2B5EF4-FFF2-40B4-BE49-F238E27FC236}">
              <a16:creationId xmlns:a16="http://schemas.microsoft.com/office/drawing/2014/main" id="{00000000-0008-0000-0800-000019000000}"/>
            </a:ext>
          </a:extLst>
        </xdr:cNvPr>
        <xdr:cNvSpPr txBox="1">
          <a:spLocks noChangeArrowheads="1"/>
        </xdr:cNvSpPr>
      </xdr:nvSpPr>
      <xdr:spPr bwMode="auto">
        <a:xfrm>
          <a:off x="57435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26" name="テキスト 204">
          <a:extLst>
            <a:ext uri="{FF2B5EF4-FFF2-40B4-BE49-F238E27FC236}">
              <a16:creationId xmlns:a16="http://schemas.microsoft.com/office/drawing/2014/main" id="{00000000-0008-0000-0800-00001A000000}"/>
            </a:ext>
          </a:extLst>
        </xdr:cNvPr>
        <xdr:cNvSpPr txBox="1">
          <a:spLocks noChangeArrowheads="1"/>
        </xdr:cNvSpPr>
      </xdr:nvSpPr>
      <xdr:spPr bwMode="auto">
        <a:xfrm>
          <a:off x="57435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20</xdr:row>
      <xdr:rowOff>0</xdr:rowOff>
    </xdr:from>
    <xdr:to>
      <xdr:col>12</xdr:col>
      <xdr:colOff>0</xdr:colOff>
      <xdr:row>21</xdr:row>
      <xdr:rowOff>28575</xdr:rowOff>
    </xdr:to>
    <xdr:sp macro="" textlink="">
      <xdr:nvSpPr>
        <xdr:cNvPr id="27" name="テキスト 204">
          <a:extLst>
            <a:ext uri="{FF2B5EF4-FFF2-40B4-BE49-F238E27FC236}">
              <a16:creationId xmlns:a16="http://schemas.microsoft.com/office/drawing/2014/main" id="{00000000-0008-0000-0800-00001B000000}"/>
            </a:ext>
          </a:extLst>
        </xdr:cNvPr>
        <xdr:cNvSpPr txBox="1">
          <a:spLocks noChangeArrowheads="1"/>
        </xdr:cNvSpPr>
      </xdr:nvSpPr>
      <xdr:spPr bwMode="auto">
        <a:xfrm>
          <a:off x="701992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0</xdr:rowOff>
    </xdr:from>
    <xdr:to>
      <xdr:col>12</xdr:col>
      <xdr:colOff>0</xdr:colOff>
      <xdr:row>6</xdr:row>
      <xdr:rowOff>28575</xdr:rowOff>
    </xdr:to>
    <xdr:sp macro="" textlink="">
      <xdr:nvSpPr>
        <xdr:cNvPr id="34" name="テキスト 204">
          <a:extLst>
            <a:ext uri="{FF2B5EF4-FFF2-40B4-BE49-F238E27FC236}">
              <a16:creationId xmlns:a16="http://schemas.microsoft.com/office/drawing/2014/main" id="{00000000-0008-0000-0800-000022000000}"/>
            </a:ext>
          </a:extLst>
        </xdr:cNvPr>
        <xdr:cNvSpPr txBox="1">
          <a:spLocks noChangeArrowheads="1"/>
        </xdr:cNvSpPr>
      </xdr:nvSpPr>
      <xdr:spPr bwMode="auto">
        <a:xfrm>
          <a:off x="7019925" y="1552575"/>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7</xdr:row>
      <xdr:rowOff>0</xdr:rowOff>
    </xdr:from>
    <xdr:to>
      <xdr:col>12</xdr:col>
      <xdr:colOff>0</xdr:colOff>
      <xdr:row>8</xdr:row>
      <xdr:rowOff>0</xdr:rowOff>
    </xdr:to>
    <xdr:sp macro="" textlink="">
      <xdr:nvSpPr>
        <xdr:cNvPr id="35" name="テキスト 204">
          <a:extLst>
            <a:ext uri="{FF2B5EF4-FFF2-40B4-BE49-F238E27FC236}">
              <a16:creationId xmlns:a16="http://schemas.microsoft.com/office/drawing/2014/main" id="{00000000-0008-0000-0800-000023000000}"/>
            </a:ext>
          </a:extLst>
        </xdr:cNvPr>
        <xdr:cNvSpPr txBox="1">
          <a:spLocks noChangeArrowheads="1"/>
        </xdr:cNvSpPr>
      </xdr:nvSpPr>
      <xdr:spPr bwMode="auto">
        <a:xfrm>
          <a:off x="7019925" y="20478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12</xdr:col>
      <xdr:colOff>0</xdr:colOff>
      <xdr:row>5</xdr:row>
      <xdr:rowOff>155575</xdr:rowOff>
    </xdr:from>
    <xdr:to>
      <xdr:col>12</xdr:col>
      <xdr:colOff>0</xdr:colOff>
      <xdr:row>7</xdr:row>
      <xdr:rowOff>19108</xdr:rowOff>
    </xdr:to>
    <xdr:sp macro="" textlink="">
      <xdr:nvSpPr>
        <xdr:cNvPr id="36" name="テキスト 204">
          <a:extLst>
            <a:ext uri="{FF2B5EF4-FFF2-40B4-BE49-F238E27FC236}">
              <a16:creationId xmlns:a16="http://schemas.microsoft.com/office/drawing/2014/main" id="{00000000-0008-0000-0800-000024000000}"/>
            </a:ext>
          </a:extLst>
        </xdr:cNvPr>
        <xdr:cNvSpPr txBox="1">
          <a:spLocks noChangeArrowheads="1"/>
        </xdr:cNvSpPr>
      </xdr:nvSpPr>
      <xdr:spPr bwMode="auto">
        <a:xfrm>
          <a:off x="7019925" y="1714500"/>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0</xdr:rowOff>
    </xdr:from>
    <xdr:to>
      <xdr:col>10</xdr:col>
      <xdr:colOff>0</xdr:colOff>
      <xdr:row>21</xdr:row>
      <xdr:rowOff>28575</xdr:rowOff>
    </xdr:to>
    <xdr:sp macro="" textlink="">
      <xdr:nvSpPr>
        <xdr:cNvPr id="33" name="テキスト 204">
          <a:extLst>
            <a:ext uri="{FF2B5EF4-FFF2-40B4-BE49-F238E27FC236}">
              <a16:creationId xmlns:a16="http://schemas.microsoft.com/office/drawing/2014/main" id="{00000000-0008-0000-0800-000021000000}"/>
            </a:ext>
          </a:extLst>
        </xdr:cNvPr>
        <xdr:cNvSpPr txBox="1">
          <a:spLocks noChangeArrowheads="1"/>
        </xdr:cNvSpPr>
      </xdr:nvSpPr>
      <xdr:spPr bwMode="auto">
        <a:xfrm>
          <a:off x="5934075" y="5372100"/>
          <a:ext cx="0"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③</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22</xdr:row>
      <xdr:rowOff>0</xdr:rowOff>
    </xdr:from>
    <xdr:to>
      <xdr:col>10</xdr:col>
      <xdr:colOff>0</xdr:colOff>
      <xdr:row>23</xdr:row>
      <xdr:rowOff>0</xdr:rowOff>
    </xdr:to>
    <xdr:sp macro="" textlink="">
      <xdr:nvSpPr>
        <xdr:cNvPr id="37" name="テキスト 204">
          <a:extLst>
            <a:ext uri="{FF2B5EF4-FFF2-40B4-BE49-F238E27FC236}">
              <a16:creationId xmlns:a16="http://schemas.microsoft.com/office/drawing/2014/main" id="{00000000-0008-0000-0800-000025000000}"/>
            </a:ext>
          </a:extLst>
        </xdr:cNvPr>
        <xdr:cNvSpPr txBox="1">
          <a:spLocks noChangeArrowheads="1"/>
        </xdr:cNvSpPr>
      </xdr:nvSpPr>
      <xdr:spPr bwMode="auto">
        <a:xfrm>
          <a:off x="5934075" y="58674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24</xdr:row>
      <xdr:rowOff>0</xdr:rowOff>
    </xdr:from>
    <xdr:to>
      <xdr:col>10</xdr:col>
      <xdr:colOff>0</xdr:colOff>
      <xdr:row>25</xdr:row>
      <xdr:rowOff>0</xdr:rowOff>
    </xdr:to>
    <xdr:sp macro="" textlink="">
      <xdr:nvSpPr>
        <xdr:cNvPr id="38" name="テキスト 204">
          <a:extLst>
            <a:ext uri="{FF2B5EF4-FFF2-40B4-BE49-F238E27FC236}">
              <a16:creationId xmlns:a16="http://schemas.microsoft.com/office/drawing/2014/main" id="{00000000-0008-0000-0800-000026000000}"/>
            </a:ext>
          </a:extLst>
        </xdr:cNvPr>
        <xdr:cNvSpPr txBox="1">
          <a:spLocks noChangeArrowheads="1"/>
        </xdr:cNvSpPr>
      </xdr:nvSpPr>
      <xdr:spPr bwMode="auto">
        <a:xfrm>
          <a:off x="5934075" y="632460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20</xdr:row>
      <xdr:rowOff>155575</xdr:rowOff>
    </xdr:from>
    <xdr:to>
      <xdr:col>10</xdr:col>
      <xdr:colOff>0</xdr:colOff>
      <xdr:row>22</xdr:row>
      <xdr:rowOff>19108</xdr:rowOff>
    </xdr:to>
    <xdr:sp macro="" textlink="">
      <xdr:nvSpPr>
        <xdr:cNvPr id="39" name="テキスト 204">
          <a:extLst>
            <a:ext uri="{FF2B5EF4-FFF2-40B4-BE49-F238E27FC236}">
              <a16:creationId xmlns:a16="http://schemas.microsoft.com/office/drawing/2014/main" id="{00000000-0008-0000-0800-000027000000}"/>
            </a:ext>
          </a:extLst>
        </xdr:cNvPr>
        <xdr:cNvSpPr txBox="1">
          <a:spLocks noChangeArrowheads="1"/>
        </xdr:cNvSpPr>
      </xdr:nvSpPr>
      <xdr:spPr bwMode="auto">
        <a:xfrm>
          <a:off x="5934075" y="5534025"/>
          <a:ext cx="0" cy="3524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②</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1" name="テキスト 204">
          <a:extLst>
            <a:ext uri="{FF2B5EF4-FFF2-40B4-BE49-F238E27FC236}">
              <a16:creationId xmlns:a16="http://schemas.microsoft.com/office/drawing/2014/main" id="{00000000-0008-0000-0800-000029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2" name="テキスト 204">
          <a:extLst>
            <a:ext uri="{FF2B5EF4-FFF2-40B4-BE49-F238E27FC236}">
              <a16:creationId xmlns:a16="http://schemas.microsoft.com/office/drawing/2014/main" id="{00000000-0008-0000-0800-00002A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21</xdr:row>
      <xdr:rowOff>0</xdr:rowOff>
    </xdr:from>
    <xdr:to>
      <xdr:col>10</xdr:col>
      <xdr:colOff>0</xdr:colOff>
      <xdr:row>22</xdr:row>
      <xdr:rowOff>0</xdr:rowOff>
    </xdr:to>
    <xdr:sp macro="" textlink="">
      <xdr:nvSpPr>
        <xdr:cNvPr id="43" name="テキスト 204">
          <a:extLst>
            <a:ext uri="{FF2B5EF4-FFF2-40B4-BE49-F238E27FC236}">
              <a16:creationId xmlns:a16="http://schemas.microsoft.com/office/drawing/2014/main" id="{00000000-0008-0000-0800-00002B000000}"/>
            </a:ext>
          </a:extLst>
        </xdr:cNvPr>
        <xdr:cNvSpPr txBox="1">
          <a:spLocks noChangeArrowheads="1"/>
        </xdr:cNvSpPr>
      </xdr:nvSpPr>
      <xdr:spPr bwMode="auto">
        <a:xfrm>
          <a:off x="5934075" y="58864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10</xdr:col>
      <xdr:colOff>0</xdr:colOff>
      <xdr:row>23</xdr:row>
      <xdr:rowOff>0</xdr:rowOff>
    </xdr:from>
    <xdr:to>
      <xdr:col>10</xdr:col>
      <xdr:colOff>0</xdr:colOff>
      <xdr:row>24</xdr:row>
      <xdr:rowOff>0</xdr:rowOff>
    </xdr:to>
    <xdr:sp macro="" textlink="">
      <xdr:nvSpPr>
        <xdr:cNvPr id="44" name="テキスト 204">
          <a:extLst>
            <a:ext uri="{FF2B5EF4-FFF2-40B4-BE49-F238E27FC236}">
              <a16:creationId xmlns:a16="http://schemas.microsoft.com/office/drawing/2014/main" id="{00000000-0008-0000-0800-00002C000000}"/>
            </a:ext>
          </a:extLst>
        </xdr:cNvPr>
        <xdr:cNvSpPr txBox="1">
          <a:spLocks noChangeArrowheads="1"/>
        </xdr:cNvSpPr>
      </xdr:nvSpPr>
      <xdr:spPr bwMode="auto">
        <a:xfrm>
          <a:off x="5934075" y="6343650"/>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①</a:t>
          </a: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
  <sheetViews>
    <sheetView tabSelected="1" zoomScale="85" zoomScaleNormal="85" workbookViewId="0">
      <selection activeCell="D19" sqref="D19"/>
    </sheetView>
  </sheetViews>
  <sheetFormatPr defaultColWidth="9" defaultRowHeight="13.5"/>
  <cols>
    <col min="1" max="1" width="1.75" style="193" customWidth="1"/>
    <col min="2" max="2" width="5" style="193" customWidth="1"/>
    <col min="3" max="3" width="7" style="193" customWidth="1"/>
    <col min="4" max="4" width="18" style="193" customWidth="1"/>
    <col min="5" max="5" width="8" style="193" customWidth="1"/>
    <col min="6" max="6" width="5" style="193" customWidth="1"/>
    <col min="7" max="7" width="10.875" style="193" customWidth="1"/>
    <col min="8" max="8" width="8.375" style="193" customWidth="1"/>
    <col min="9" max="9" width="8.625" style="193" customWidth="1"/>
    <col min="10" max="10" width="5" style="193" customWidth="1"/>
    <col min="11" max="11" width="8.5" style="193" customWidth="1"/>
    <col min="12" max="12" width="10.875" style="193" customWidth="1"/>
    <col min="13" max="13" width="9.5" style="193" customWidth="1"/>
    <col min="14" max="14" width="7.875" style="193" customWidth="1"/>
    <col min="15" max="15" width="8" style="193" customWidth="1"/>
    <col min="16" max="16" width="12" style="193" bestFit="1" customWidth="1"/>
    <col min="17" max="17" width="11.625" style="193" customWidth="1"/>
    <col min="18" max="18" width="1.125" style="193" customWidth="1"/>
    <col min="19" max="19" width="4.875" style="193" customWidth="1"/>
    <col min="20" max="22" width="7.625" style="193" customWidth="1"/>
    <col min="23" max="23" width="8.25" style="193" customWidth="1"/>
    <col min="24" max="25" width="7.625" style="193" customWidth="1"/>
    <col min="26" max="26" width="4.5" style="193" customWidth="1"/>
    <col min="27" max="29" width="8" style="193" customWidth="1"/>
    <col min="30" max="16384" width="9" style="193"/>
  </cols>
  <sheetData>
    <row r="1" spans="1:29" ht="9.75" customHeight="1" thickBot="1">
      <c r="A1" s="111"/>
      <c r="B1" s="111"/>
      <c r="C1" s="111"/>
      <c r="D1" s="111"/>
      <c r="E1" s="111"/>
      <c r="F1" s="111"/>
      <c r="G1" s="111"/>
      <c r="H1" s="111"/>
      <c r="I1" s="111"/>
      <c r="J1" s="111"/>
      <c r="K1" s="111"/>
      <c r="L1" s="111"/>
      <c r="M1" s="111"/>
      <c r="N1" s="111"/>
      <c r="O1" s="111"/>
      <c r="P1" s="111"/>
      <c r="Q1" s="111"/>
      <c r="R1" s="111"/>
      <c r="S1" s="111"/>
    </row>
    <row r="2" spans="1:29" ht="21">
      <c r="A2" s="111"/>
      <c r="B2" s="102"/>
      <c r="C2" s="103"/>
      <c r="D2" s="457" t="str">
        <f>参照ﾃﾞｰﾀ!P4</f>
        <v>2023年</v>
      </c>
      <c r="E2" s="457"/>
      <c r="F2" s="457"/>
      <c r="G2" s="104" t="s">
        <v>186</v>
      </c>
      <c r="H2" s="105"/>
      <c r="I2" s="106"/>
      <c r="J2" s="102"/>
      <c r="K2" s="107"/>
      <c r="L2" s="102"/>
      <c r="M2" s="108" t="s">
        <v>48</v>
      </c>
      <c r="N2" s="109" t="s">
        <v>244</v>
      </c>
      <c r="O2" s="110" t="s">
        <v>50</v>
      </c>
      <c r="P2" s="243">
        <v>45123</v>
      </c>
      <c r="Q2" s="244">
        <v>0.4513888888888889</v>
      </c>
      <c r="R2" s="354"/>
      <c r="S2" s="102"/>
      <c r="T2" s="195" t="s">
        <v>2</v>
      </c>
      <c r="U2" s="194"/>
      <c r="V2" s="194"/>
      <c r="W2" s="194"/>
      <c r="X2" s="194"/>
      <c r="Y2" s="194"/>
      <c r="Z2" s="194"/>
    </row>
    <row r="3" spans="1:29" ht="21.75" customHeight="1" thickBot="1">
      <c r="A3" s="111"/>
      <c r="B3" s="102"/>
      <c r="C3" s="111"/>
      <c r="D3" s="112" t="s">
        <v>300</v>
      </c>
      <c r="E3" s="458" t="s">
        <v>60</v>
      </c>
      <c r="F3" s="458"/>
      <c r="G3" s="458"/>
      <c r="H3" s="458"/>
      <c r="I3" s="458"/>
      <c r="J3" s="459" t="s">
        <v>80</v>
      </c>
      <c r="K3" s="459"/>
      <c r="L3" s="102"/>
      <c r="M3" s="113" t="s">
        <v>71</v>
      </c>
      <c r="N3" s="114">
        <v>10.4</v>
      </c>
      <c r="O3" s="115" t="s">
        <v>0</v>
      </c>
      <c r="P3" s="116">
        <v>12</v>
      </c>
      <c r="Q3" s="117" t="s">
        <v>1</v>
      </c>
      <c r="R3" s="355"/>
      <c r="S3" s="102"/>
      <c r="T3" s="194" t="s">
        <v>219</v>
      </c>
      <c r="U3" s="194"/>
      <c r="V3" s="194"/>
      <c r="W3" s="195" t="s">
        <v>2</v>
      </c>
      <c r="X3" s="194"/>
      <c r="Y3" s="194"/>
      <c r="Z3" s="194"/>
      <c r="AA3" s="196" t="s">
        <v>72</v>
      </c>
    </row>
    <row r="4" spans="1:29" ht="7.5" customHeight="1" thickBot="1">
      <c r="A4" s="111"/>
      <c r="B4" s="102"/>
      <c r="C4" s="102"/>
      <c r="D4" s="102"/>
      <c r="E4" s="102"/>
      <c r="F4" s="102"/>
      <c r="G4" s="102"/>
      <c r="H4" s="102"/>
      <c r="I4" s="102"/>
      <c r="J4" s="102"/>
      <c r="K4" s="102"/>
      <c r="L4" s="102"/>
      <c r="M4" s="102"/>
      <c r="N4" s="102"/>
      <c r="O4" s="102"/>
      <c r="P4" s="102"/>
      <c r="Q4" s="102"/>
      <c r="R4" s="102"/>
      <c r="S4" s="102"/>
      <c r="T4" s="194"/>
      <c r="U4" s="194"/>
      <c r="V4" s="194"/>
      <c r="W4" s="197"/>
      <c r="X4" s="194"/>
      <c r="Y4" s="194"/>
      <c r="Z4" s="194"/>
    </row>
    <row r="5" spans="1:29" ht="14.25">
      <c r="A5" s="111"/>
      <c r="B5" s="118" t="s">
        <v>3</v>
      </c>
      <c r="C5" s="119" t="s">
        <v>4</v>
      </c>
      <c r="D5" s="119" t="s">
        <v>5</v>
      </c>
      <c r="E5" s="119" t="s">
        <v>6</v>
      </c>
      <c r="F5" s="119" t="s">
        <v>7</v>
      </c>
      <c r="G5" s="119" t="s">
        <v>8</v>
      </c>
      <c r="H5" s="119" t="s">
        <v>9</v>
      </c>
      <c r="I5" s="119" t="s">
        <v>10</v>
      </c>
      <c r="J5" s="119" t="s">
        <v>11</v>
      </c>
      <c r="K5" s="119" t="s">
        <v>12</v>
      </c>
      <c r="L5" s="120" t="s">
        <v>239</v>
      </c>
      <c r="M5" s="120" t="s">
        <v>236</v>
      </c>
      <c r="N5" s="119" t="s">
        <v>67</v>
      </c>
      <c r="O5" s="119" t="s">
        <v>13</v>
      </c>
      <c r="P5" s="460" t="s">
        <v>66</v>
      </c>
      <c r="Q5" s="461"/>
      <c r="R5" s="356"/>
      <c r="S5" s="191"/>
      <c r="T5" s="200" t="s">
        <v>10</v>
      </c>
      <c r="U5" s="198" t="s">
        <v>10</v>
      </c>
      <c r="V5" s="201" t="s">
        <v>10</v>
      </c>
      <c r="W5" s="200" t="s">
        <v>10</v>
      </c>
      <c r="X5" s="198" t="s">
        <v>10</v>
      </c>
      <c r="Y5" s="201" t="s">
        <v>10</v>
      </c>
      <c r="Z5" s="199"/>
      <c r="AA5" s="200" t="s">
        <v>13</v>
      </c>
      <c r="AB5" s="198" t="s">
        <v>13</v>
      </c>
      <c r="AC5" s="201" t="s">
        <v>13</v>
      </c>
    </row>
    <row r="6" spans="1:29" ht="14.25">
      <c r="A6" s="111"/>
      <c r="B6" s="121"/>
      <c r="C6" s="122" t="s">
        <v>14</v>
      </c>
      <c r="D6" s="123"/>
      <c r="E6" s="124" t="s">
        <v>15</v>
      </c>
      <c r="F6" s="124"/>
      <c r="G6" s="122" t="s">
        <v>16</v>
      </c>
      <c r="H6" s="124" t="s">
        <v>17</v>
      </c>
      <c r="I6" s="122" t="s">
        <v>217</v>
      </c>
      <c r="J6" s="124" t="s">
        <v>18</v>
      </c>
      <c r="K6" s="124" t="s">
        <v>17</v>
      </c>
      <c r="L6" s="122" t="s">
        <v>16</v>
      </c>
      <c r="M6" s="124" t="s">
        <v>42</v>
      </c>
      <c r="N6" s="124" t="s">
        <v>19</v>
      </c>
      <c r="O6" s="125" t="str">
        <f>"MAX=20"</f>
        <v>MAX=20</v>
      </c>
      <c r="P6" s="126"/>
      <c r="Q6" s="127"/>
      <c r="R6" s="191"/>
      <c r="S6" s="192"/>
      <c r="T6" s="204" t="s">
        <v>20</v>
      </c>
      <c r="U6" s="202" t="s">
        <v>22</v>
      </c>
      <c r="V6" s="205" t="s">
        <v>21</v>
      </c>
      <c r="W6" s="204" t="s">
        <v>20</v>
      </c>
      <c r="X6" s="202" t="s">
        <v>22</v>
      </c>
      <c r="Y6" s="205" t="s">
        <v>21</v>
      </c>
      <c r="Z6" s="203"/>
      <c r="AA6" s="204" t="s">
        <v>74</v>
      </c>
      <c r="AB6" s="202" t="s">
        <v>75</v>
      </c>
      <c r="AC6" s="205" t="s">
        <v>76</v>
      </c>
    </row>
    <row r="7" spans="1:29" ht="14.25">
      <c r="A7" s="111"/>
      <c r="B7" s="128">
        <v>1</v>
      </c>
      <c r="C7" s="129">
        <v>321</v>
      </c>
      <c r="D7" s="130" t="s">
        <v>28</v>
      </c>
      <c r="E7" s="228">
        <v>9.560784858656147</v>
      </c>
      <c r="F7" s="131">
        <v>1</v>
      </c>
      <c r="G7" s="132">
        <v>0.52840277777777778</v>
      </c>
      <c r="H7" s="129">
        <v>6653.9999999999991</v>
      </c>
      <c r="I7" s="133">
        <v>566.375</v>
      </c>
      <c r="J7" s="131"/>
      <c r="K7" s="134">
        <v>763.69999999999891</v>
      </c>
      <c r="L7" s="132">
        <v>0</v>
      </c>
      <c r="M7" s="135">
        <v>0</v>
      </c>
      <c r="N7" s="136">
        <v>5.6266907123534722</v>
      </c>
      <c r="O7" s="137">
        <v>20</v>
      </c>
      <c r="P7" s="233"/>
      <c r="Q7" s="138"/>
      <c r="R7" s="191"/>
      <c r="S7" s="191"/>
      <c r="T7" s="207">
        <v>9.8720280908876727</v>
      </c>
      <c r="U7" s="208">
        <v>9.560784858656147</v>
      </c>
      <c r="V7" s="209">
        <v>9.6112240304097085</v>
      </c>
      <c r="W7" s="210">
        <v>845.65</v>
      </c>
      <c r="X7" s="211">
        <v>566.375</v>
      </c>
      <c r="Y7" s="212">
        <v>508.7</v>
      </c>
      <c r="Z7" s="199"/>
      <c r="AA7" s="213">
        <v>20</v>
      </c>
      <c r="AB7" s="206">
        <v>30</v>
      </c>
      <c r="AC7" s="214">
        <v>40</v>
      </c>
    </row>
    <row r="8" spans="1:29" ht="14.25">
      <c r="A8" s="111"/>
      <c r="B8" s="139">
        <v>2</v>
      </c>
      <c r="C8" s="140">
        <v>6732</v>
      </c>
      <c r="D8" s="141" t="s">
        <v>38</v>
      </c>
      <c r="E8" s="229">
        <v>9.2956320357461539</v>
      </c>
      <c r="F8" s="142">
        <v>3</v>
      </c>
      <c r="G8" s="143">
        <v>0.53112268518518524</v>
      </c>
      <c r="H8" s="140">
        <v>6889.0000000000045</v>
      </c>
      <c r="I8" s="144">
        <v>571.993913255998</v>
      </c>
      <c r="J8" s="142"/>
      <c r="K8" s="145">
        <v>940.26330213762503</v>
      </c>
      <c r="L8" s="143">
        <v>2.0435567377040061E-3</v>
      </c>
      <c r="M8" s="146">
        <v>16.977240590156356</v>
      </c>
      <c r="N8" s="147">
        <v>5.434751052402377</v>
      </c>
      <c r="O8" s="148">
        <v>18.3</v>
      </c>
      <c r="P8" s="149"/>
      <c r="Q8" s="150"/>
      <c r="R8" s="191"/>
      <c r="S8" s="191"/>
      <c r="T8" s="207">
        <v>9.5576567342884964</v>
      </c>
      <c r="U8" s="208">
        <v>9.2956320357461539</v>
      </c>
      <c r="V8" s="209">
        <v>9.0768146305877533</v>
      </c>
      <c r="W8" s="210">
        <v>855.39381721722407</v>
      </c>
      <c r="X8" s="211">
        <v>571.993913255998</v>
      </c>
      <c r="Y8" s="212">
        <v>520.62384764970773</v>
      </c>
      <c r="Z8" s="199"/>
      <c r="AA8" s="213">
        <v>18.333333333333332</v>
      </c>
      <c r="AB8" s="206">
        <v>27.5</v>
      </c>
      <c r="AC8" s="214">
        <v>37.272727272727273</v>
      </c>
    </row>
    <row r="9" spans="1:29" ht="14.25">
      <c r="A9" s="111"/>
      <c r="B9" s="139">
        <v>3</v>
      </c>
      <c r="C9" s="140">
        <v>1611</v>
      </c>
      <c r="D9" s="141" t="s">
        <v>272</v>
      </c>
      <c r="E9" s="229">
        <v>8.3297586243898465</v>
      </c>
      <c r="F9" s="142">
        <v>4</v>
      </c>
      <c r="G9" s="143">
        <v>0.53439814814814812</v>
      </c>
      <c r="H9" s="140">
        <v>7171.9999999999973</v>
      </c>
      <c r="I9" s="144">
        <v>594.45000000000005</v>
      </c>
      <c r="J9" s="142"/>
      <c r="K9" s="145">
        <v>989.71999999999662</v>
      </c>
      <c r="L9" s="143">
        <v>2.6159722222221958E-3</v>
      </c>
      <c r="M9" s="146">
        <v>21.732692307692087</v>
      </c>
      <c r="N9" s="147">
        <v>5.2203011712214185</v>
      </c>
      <c r="O9" s="148">
        <v>16.7</v>
      </c>
      <c r="P9" s="149"/>
      <c r="Q9" s="150"/>
      <c r="R9" s="191"/>
      <c r="S9" s="191"/>
      <c r="T9" s="207">
        <v>7.7415198075035567</v>
      </c>
      <c r="U9" s="208">
        <v>8.3297586243898465</v>
      </c>
      <c r="V9" s="209">
        <v>8.282347372259574</v>
      </c>
      <c r="W9" s="210">
        <v>921.65000000000009</v>
      </c>
      <c r="X9" s="211">
        <v>594.45000000000005</v>
      </c>
      <c r="Y9" s="212">
        <v>540.29999999999995</v>
      </c>
      <c r="Z9" s="199"/>
      <c r="AA9" s="213">
        <v>16.666666666666668</v>
      </c>
      <c r="AB9" s="206">
        <v>25</v>
      </c>
      <c r="AC9" s="214">
        <v>34.545454545454547</v>
      </c>
    </row>
    <row r="10" spans="1:29" ht="14.25">
      <c r="A10" s="111"/>
      <c r="B10" s="139">
        <v>4</v>
      </c>
      <c r="C10" s="140">
        <v>1733</v>
      </c>
      <c r="D10" s="141" t="s">
        <v>137</v>
      </c>
      <c r="E10" s="229">
        <v>9.8791674827856522</v>
      </c>
      <c r="F10" s="142">
        <v>2</v>
      </c>
      <c r="G10" s="143">
        <v>0.530787037037037</v>
      </c>
      <c r="H10" s="140">
        <v>6859.9999999999964</v>
      </c>
      <c r="I10" s="144">
        <v>559.9</v>
      </c>
      <c r="J10" s="142"/>
      <c r="K10" s="145">
        <v>1037.0399999999963</v>
      </c>
      <c r="L10" s="143">
        <v>3.1636574074073776E-3</v>
      </c>
      <c r="M10" s="146">
        <v>26.282692307692059</v>
      </c>
      <c r="N10" s="147">
        <v>5.4577259475218689</v>
      </c>
      <c r="O10" s="148">
        <v>15</v>
      </c>
      <c r="P10" s="221"/>
      <c r="Q10" s="150"/>
      <c r="R10" s="191"/>
      <c r="S10" s="191"/>
      <c r="T10" s="207">
        <v>9.6639925628124157</v>
      </c>
      <c r="U10" s="208">
        <v>9.8791674827856522</v>
      </c>
      <c r="V10" s="209">
        <v>9.9384006543084329</v>
      </c>
      <c r="W10" s="210">
        <v>852.05</v>
      </c>
      <c r="X10" s="211">
        <v>559.9</v>
      </c>
      <c r="Y10" s="212">
        <v>501.85</v>
      </c>
      <c r="Z10" s="199"/>
      <c r="AA10" s="213">
        <v>15</v>
      </c>
      <c r="AB10" s="206">
        <v>22.5</v>
      </c>
      <c r="AC10" s="214">
        <v>31.818181818181817</v>
      </c>
    </row>
    <row r="11" spans="1:29" ht="14.25">
      <c r="A11" s="111"/>
      <c r="B11" s="151">
        <v>5</v>
      </c>
      <c r="C11" s="140">
        <v>5275</v>
      </c>
      <c r="D11" s="153" t="s">
        <v>282</v>
      </c>
      <c r="E11" s="230">
        <v>8.2455050940128345</v>
      </c>
      <c r="F11" s="154">
        <v>6</v>
      </c>
      <c r="G11" s="155">
        <v>0.53942129629629632</v>
      </c>
      <c r="H11" s="156">
        <v>7606.0000000000009</v>
      </c>
      <c r="I11" s="157">
        <v>596.57500000000005</v>
      </c>
      <c r="J11" s="158"/>
      <c r="K11" s="159">
        <v>1401.62</v>
      </c>
      <c r="L11" s="160">
        <v>7.383333333333345E-3</v>
      </c>
      <c r="M11" s="161">
        <v>61.33846153846163</v>
      </c>
      <c r="N11" s="162">
        <v>4.9224296607941094</v>
      </c>
      <c r="O11" s="163">
        <v>13.3</v>
      </c>
      <c r="P11" s="164"/>
      <c r="Q11" s="165"/>
      <c r="R11" s="191"/>
      <c r="S11" s="191"/>
      <c r="T11" s="207">
        <v>7.2402870589560662</v>
      </c>
      <c r="U11" s="208">
        <v>8.2455050940128345</v>
      </c>
      <c r="V11" s="209">
        <v>8.3931419061662158</v>
      </c>
      <c r="W11" s="210">
        <v>943.75</v>
      </c>
      <c r="X11" s="211">
        <v>596.57500000000005</v>
      </c>
      <c r="Y11" s="212">
        <v>537.4</v>
      </c>
      <c r="Z11" s="199"/>
      <c r="AA11" s="213">
        <v>13.333333333333334</v>
      </c>
      <c r="AB11" s="206">
        <v>20</v>
      </c>
      <c r="AC11" s="214">
        <v>29.09090909090909</v>
      </c>
    </row>
    <row r="12" spans="1:29" ht="14.25">
      <c r="A12" s="111"/>
      <c r="B12" s="128">
        <v>6</v>
      </c>
      <c r="C12" s="129">
        <v>312</v>
      </c>
      <c r="D12" s="130" t="s">
        <v>27</v>
      </c>
      <c r="E12" s="228">
        <v>8.3367488970515513</v>
      </c>
      <c r="F12" s="131">
        <v>7</v>
      </c>
      <c r="G12" s="132">
        <v>0.53980324074074071</v>
      </c>
      <c r="H12" s="129">
        <v>7638.9999999999964</v>
      </c>
      <c r="I12" s="133">
        <v>594.27500000000009</v>
      </c>
      <c r="J12" s="131"/>
      <c r="K12" s="134">
        <v>1458.5399999999954</v>
      </c>
      <c r="L12" s="132">
        <v>8.0421296296295883E-3</v>
      </c>
      <c r="M12" s="135">
        <v>66.81153846153812</v>
      </c>
      <c r="N12" s="136">
        <v>4.901165073962563</v>
      </c>
      <c r="O12" s="137">
        <v>11.7</v>
      </c>
      <c r="P12" s="111"/>
      <c r="Q12" s="138"/>
      <c r="R12" s="191"/>
      <c r="S12" s="191"/>
      <c r="T12" s="207">
        <v>8.4038974208061372</v>
      </c>
      <c r="U12" s="208">
        <v>8.3367488970515513</v>
      </c>
      <c r="V12" s="209">
        <v>8.282347372259574</v>
      </c>
      <c r="W12" s="210">
        <v>895.25</v>
      </c>
      <c r="X12" s="211">
        <v>594.27500000000009</v>
      </c>
      <c r="Y12" s="212">
        <v>540.29999999999995</v>
      </c>
      <c r="Z12" s="199"/>
      <c r="AA12" s="213">
        <v>11.666666666666666</v>
      </c>
      <c r="AB12" s="206">
        <v>17.5</v>
      </c>
      <c r="AC12" s="214">
        <v>26.363636363636363</v>
      </c>
    </row>
    <row r="13" spans="1:29" ht="14.25">
      <c r="A13" s="111"/>
      <c r="B13" s="139">
        <v>7</v>
      </c>
      <c r="C13" s="140">
        <v>150</v>
      </c>
      <c r="D13" s="141" t="s">
        <v>200</v>
      </c>
      <c r="E13" s="229">
        <v>8.8877025683357918</v>
      </c>
      <c r="F13" s="142">
        <v>5</v>
      </c>
      <c r="G13" s="143">
        <v>0.53874999999999995</v>
      </c>
      <c r="H13" s="140">
        <v>7547.9999999999955</v>
      </c>
      <c r="I13" s="144">
        <v>581.07500000000005</v>
      </c>
      <c r="J13" s="142"/>
      <c r="K13" s="145">
        <v>1504.8199999999952</v>
      </c>
      <c r="L13" s="143">
        <v>8.5777777777777345E-3</v>
      </c>
      <c r="M13" s="146">
        <v>71.261538461538095</v>
      </c>
      <c r="N13" s="147">
        <v>4.9602543720190813</v>
      </c>
      <c r="O13" s="148">
        <v>10</v>
      </c>
      <c r="P13" s="182" t="s">
        <v>338</v>
      </c>
      <c r="Q13" s="150"/>
      <c r="R13" s="191"/>
      <c r="S13" s="191"/>
      <c r="T13" s="207">
        <v>9.3231314290632685</v>
      </c>
      <c r="U13" s="208">
        <v>8.8877025683357918</v>
      </c>
      <c r="V13" s="209">
        <v>8.8390871012786363</v>
      </c>
      <c r="W13" s="210">
        <v>862.95</v>
      </c>
      <c r="X13" s="211">
        <v>581.07500000000005</v>
      </c>
      <c r="Y13" s="212">
        <v>526.25</v>
      </c>
      <c r="Z13" s="199"/>
      <c r="AA13" s="213">
        <v>10</v>
      </c>
      <c r="AB13" s="206">
        <v>15</v>
      </c>
      <c r="AC13" s="214">
        <v>23.636363636363637</v>
      </c>
    </row>
    <row r="14" spans="1:29" ht="14.25">
      <c r="A14" s="111"/>
      <c r="B14" s="139">
        <v>8</v>
      </c>
      <c r="C14" s="140">
        <v>131</v>
      </c>
      <c r="D14" s="141" t="s">
        <v>23</v>
      </c>
      <c r="E14" s="229">
        <v>8.6114009708789876</v>
      </c>
      <c r="F14" s="142">
        <v>8</v>
      </c>
      <c r="G14" s="143">
        <v>0.54105324074074079</v>
      </c>
      <c r="H14" s="140">
        <v>7747.0000000000036</v>
      </c>
      <c r="I14" s="144">
        <v>587.55212564843839</v>
      </c>
      <c r="J14" s="142"/>
      <c r="K14" s="145">
        <v>1636.4578932562445</v>
      </c>
      <c r="L14" s="143">
        <v>1.0101364505280619E-2</v>
      </c>
      <c r="M14" s="146">
        <v>83.919028197715917</v>
      </c>
      <c r="N14" s="147">
        <v>4.8328385181360503</v>
      </c>
      <c r="O14" s="148">
        <v>8.3000000000000007</v>
      </c>
      <c r="P14" s="149"/>
      <c r="Q14" s="150"/>
      <c r="R14" s="191"/>
      <c r="S14" s="191"/>
      <c r="T14" s="207">
        <v>8.2773410249500614</v>
      </c>
      <c r="U14" s="208">
        <v>8.6114009708789876</v>
      </c>
      <c r="V14" s="209">
        <v>8.5395354642683401</v>
      </c>
      <c r="W14" s="210">
        <v>900.0717941020788</v>
      </c>
      <c r="X14" s="211">
        <v>587.55212564843839</v>
      </c>
      <c r="Y14" s="212">
        <v>533.64966543912738</v>
      </c>
      <c r="Z14" s="199"/>
      <c r="AA14" s="213">
        <v>8.3333333333333339</v>
      </c>
      <c r="AB14" s="206">
        <v>12.5</v>
      </c>
      <c r="AC14" s="214">
        <v>20.909090909090907</v>
      </c>
    </row>
    <row r="15" spans="1:29" ht="14.25">
      <c r="A15" s="111"/>
      <c r="B15" s="139">
        <v>9</v>
      </c>
      <c r="C15" s="140">
        <v>199</v>
      </c>
      <c r="D15" s="141" t="s">
        <v>26</v>
      </c>
      <c r="E15" s="229">
        <v>9.4830631758565218</v>
      </c>
      <c r="F15" s="142">
        <v>10</v>
      </c>
      <c r="G15" s="143">
        <v>0.54225694444444439</v>
      </c>
      <c r="H15" s="140">
        <v>7850.9999999999945</v>
      </c>
      <c r="I15" s="144">
        <v>568</v>
      </c>
      <c r="J15" s="142"/>
      <c r="K15" s="145">
        <v>1943.7999999999947</v>
      </c>
      <c r="L15" s="143">
        <v>1.3658564814814766E-2</v>
      </c>
      <c r="M15" s="146">
        <v>113.47115384615344</v>
      </c>
      <c r="N15" s="147">
        <v>4.7688192586931635</v>
      </c>
      <c r="O15" s="148">
        <v>6.7</v>
      </c>
      <c r="P15" s="182"/>
      <c r="Q15" s="150"/>
      <c r="R15" s="191"/>
      <c r="S15" s="191"/>
      <c r="T15" s="207">
        <v>8.868727665911706</v>
      </c>
      <c r="U15" s="208">
        <v>9.4830631758565218</v>
      </c>
      <c r="V15" s="209">
        <v>9.7573851257010684</v>
      </c>
      <c r="W15" s="210">
        <v>878.34999999999991</v>
      </c>
      <c r="X15" s="211">
        <v>568</v>
      </c>
      <c r="Y15" s="212">
        <v>505.6</v>
      </c>
      <c r="Z15" s="199"/>
      <c r="AA15" s="213">
        <v>6.666666666666667</v>
      </c>
      <c r="AB15" s="206">
        <v>10</v>
      </c>
      <c r="AC15" s="214">
        <v>18.18181818181818</v>
      </c>
    </row>
    <row r="16" spans="1:29" ht="14.25">
      <c r="A16" s="111"/>
      <c r="B16" s="151">
        <v>10</v>
      </c>
      <c r="C16" s="152">
        <v>346</v>
      </c>
      <c r="D16" s="153" t="s">
        <v>324</v>
      </c>
      <c r="E16" s="230">
        <v>9.5128547565040549</v>
      </c>
      <c r="F16" s="154">
        <v>9</v>
      </c>
      <c r="G16" s="155">
        <v>0.5452893518518519</v>
      </c>
      <c r="H16" s="152">
        <v>8113.0000000000036</v>
      </c>
      <c r="I16" s="166">
        <v>567.375</v>
      </c>
      <c r="J16" s="154"/>
      <c r="K16" s="168">
        <v>2212.3000000000038</v>
      </c>
      <c r="L16" s="155">
        <v>1.6766203703703759E-2</v>
      </c>
      <c r="M16" s="169">
        <v>139.288461538462</v>
      </c>
      <c r="N16" s="170">
        <v>4.6148157278441984</v>
      </c>
      <c r="O16" s="171">
        <v>5</v>
      </c>
      <c r="P16" s="223"/>
      <c r="Q16" s="165"/>
      <c r="R16" s="191"/>
      <c r="S16" s="191"/>
      <c r="T16" s="207">
        <v>9.7348293815462625</v>
      </c>
      <c r="U16" s="208">
        <v>9.5128547565040549</v>
      </c>
      <c r="V16" s="209">
        <v>9.1340561251260386</v>
      </c>
      <c r="W16" s="210">
        <v>849.85</v>
      </c>
      <c r="X16" s="211">
        <v>567.375</v>
      </c>
      <c r="Y16" s="212">
        <v>519.29999999999995</v>
      </c>
      <c r="Z16" s="199"/>
      <c r="AA16" s="213">
        <v>5</v>
      </c>
      <c r="AB16" s="206">
        <v>7.5</v>
      </c>
      <c r="AC16" s="214">
        <v>15.454545454545453</v>
      </c>
    </row>
    <row r="17" spans="1:29" ht="14.25">
      <c r="A17" s="111"/>
      <c r="B17" s="128">
        <v>11</v>
      </c>
      <c r="C17" s="129">
        <v>162</v>
      </c>
      <c r="D17" s="130" t="s">
        <v>216</v>
      </c>
      <c r="E17" s="228">
        <v>8.9655074381441846</v>
      </c>
      <c r="F17" s="131">
        <v>11</v>
      </c>
      <c r="G17" s="132">
        <v>0.5527199074074074</v>
      </c>
      <c r="H17" s="129">
        <v>8754.9999999999982</v>
      </c>
      <c r="I17" s="133">
        <v>579.29999999999995</v>
      </c>
      <c r="J17" s="131"/>
      <c r="K17" s="134">
        <v>2730.2799999999988</v>
      </c>
      <c r="L17" s="132">
        <v>2.2761342592592593E-2</v>
      </c>
      <c r="M17" s="135">
        <v>189.09423076923076</v>
      </c>
      <c r="N17" s="136">
        <v>4.2764134780125653</v>
      </c>
      <c r="O17" s="137">
        <v>3.3</v>
      </c>
      <c r="P17" s="227"/>
      <c r="Q17" s="138"/>
      <c r="R17" s="191"/>
      <c r="S17" s="191"/>
      <c r="T17" s="207">
        <v>9.2866055860698751</v>
      </c>
      <c r="U17" s="208">
        <v>8.9655074381441846</v>
      </c>
      <c r="V17" s="209">
        <v>8.996551910462891</v>
      </c>
      <c r="W17" s="210">
        <v>864.15</v>
      </c>
      <c r="X17" s="211">
        <v>579.29999999999995</v>
      </c>
      <c r="Y17" s="212">
        <v>522.5</v>
      </c>
      <c r="Z17" s="199"/>
      <c r="AA17" s="213">
        <v>3.3333333333333335</v>
      </c>
      <c r="AB17" s="206">
        <v>5</v>
      </c>
      <c r="AC17" s="214">
        <v>12.727272727272727</v>
      </c>
    </row>
    <row r="18" spans="1:29" ht="14.25">
      <c r="A18" s="111"/>
      <c r="B18" s="139"/>
      <c r="C18" s="140">
        <v>5752</v>
      </c>
      <c r="D18" s="141" t="s">
        <v>41</v>
      </c>
      <c r="E18" s="229">
        <v>10.411783797611841</v>
      </c>
      <c r="F18" s="142" t="s">
        <v>329</v>
      </c>
      <c r="G18" s="143"/>
      <c r="H18" s="140" t="s">
        <v>82</v>
      </c>
      <c r="I18" s="144"/>
      <c r="J18" s="142"/>
      <c r="K18" s="145" t="s">
        <v>82</v>
      </c>
      <c r="L18" s="143" t="s">
        <v>82</v>
      </c>
      <c r="M18" s="146" t="s">
        <v>82</v>
      </c>
      <c r="N18" s="147" t="s">
        <v>82</v>
      </c>
      <c r="O18" s="148">
        <v>1</v>
      </c>
      <c r="P18" s="182" t="s">
        <v>329</v>
      </c>
      <c r="Q18" s="150"/>
      <c r="R18" s="191"/>
      <c r="S18" s="191"/>
      <c r="T18" s="207">
        <v>10.834652028794467</v>
      </c>
      <c r="U18" s="208">
        <v>10.411783797611841</v>
      </c>
      <c r="V18" s="209">
        <v>10.250737099785304</v>
      </c>
      <c r="W18" s="210">
        <v>818.25</v>
      </c>
      <c r="X18" s="211">
        <v>549.67499999999995</v>
      </c>
      <c r="Y18" s="212">
        <v>495.6</v>
      </c>
      <c r="Z18" s="199"/>
      <c r="AA18" s="213" t="str">
        <f t="shared" ref="AA18:AA31" si="0">IF(ISBLANK(B18),"",IFERROR(20*($P$3+1-$B18)/$P$3,"20.0"))</f>
        <v/>
      </c>
      <c r="AB18" s="206" t="str">
        <f t="shared" ref="AB18:AB31" si="1">IF(ISBLANK(B18),"",IFERROR(30*($P$3+1-$B18)/$P$3,"30.0"))</f>
        <v/>
      </c>
      <c r="AC18" s="214" t="str">
        <f t="shared" ref="AC18:AC31" si="2">IF(ISBLANK(B18),"",IFERROR(30*($P$3-$B18)/($P$3-1)+10,"20.0"))</f>
        <v/>
      </c>
    </row>
    <row r="19" spans="1:29" ht="14.25">
      <c r="A19" s="111"/>
      <c r="B19" s="139"/>
      <c r="C19" s="140">
        <v>380</v>
      </c>
      <c r="D19" s="141" t="str">
        <f t="shared" ref="D19" si="3">IF(ISBLANK(C19),"",VLOOKUP(C19,各艇データ,2,FALSE))</f>
        <v>テティス</v>
      </c>
      <c r="E19" s="229"/>
      <c r="F19" s="142"/>
      <c r="G19" s="143"/>
      <c r="H19" s="140"/>
      <c r="I19" s="144"/>
      <c r="J19" s="142"/>
      <c r="K19" s="145"/>
      <c r="L19" s="143"/>
      <c r="M19" s="146"/>
      <c r="N19" s="147"/>
      <c r="O19" s="148">
        <v>1</v>
      </c>
      <c r="P19" s="182" t="s">
        <v>344</v>
      </c>
      <c r="Q19" s="150"/>
      <c r="R19" s="191"/>
      <c r="S19" s="191"/>
      <c r="T19" s="207">
        <f t="shared" ref="T19:T31" si="4">IF(ISBLANK(C19),"",VLOOKUP(C19,各艇データ,3,FALSE))</f>
        <v>10.162953260779599</v>
      </c>
      <c r="U19" s="208">
        <f t="shared" ref="U19:U31" si="5">IF(ISBLANK(C19),"",VLOOKUP(C19,各艇データ,4,FALSE))</f>
        <v>9.984224698428692</v>
      </c>
      <c r="V19" s="209">
        <f t="shared" ref="V19:V31" si="6">IF(ISBLANK(C19),"",VLOOKUP(C19,各艇データ,5,FALSE))</f>
        <v>9.6909929245952782</v>
      </c>
      <c r="W19" s="210">
        <f t="shared" ref="W19:W31" si="7">IF(ISBLANK(C19),"",VLOOKUP(C19,各艇データ,6,FALSE))</f>
        <v>837</v>
      </c>
      <c r="X19" s="211">
        <f t="shared" ref="X19:X31" si="8">IF(ISBLANK(C19),"",VLOOKUP(C19,各艇データ,7,FALSE))</f>
        <v>557.82500000000005</v>
      </c>
      <c r="Y19" s="212">
        <f t="shared" ref="Y19:Y31" si="9">IF(ISBLANK(C19),"",VLOOKUP(C19,各艇データ,8,FALSE))</f>
        <v>506.99999999999994</v>
      </c>
      <c r="Z19" s="199"/>
      <c r="AA19" s="213" t="str">
        <f t="shared" si="0"/>
        <v/>
      </c>
      <c r="AB19" s="206" t="str">
        <f t="shared" si="1"/>
        <v/>
      </c>
      <c r="AC19" s="214" t="str">
        <f t="shared" si="2"/>
        <v/>
      </c>
    </row>
    <row r="20" spans="1:29" ht="14.25">
      <c r="A20" s="111"/>
      <c r="B20" s="139"/>
      <c r="C20" s="140"/>
      <c r="D20" s="141" t="str">
        <f>IF(ISBLANK(C20),"",VLOOKUP(C20,各艇データ,2,FALSE))</f>
        <v/>
      </c>
      <c r="E20" s="229"/>
      <c r="F20" s="142"/>
      <c r="G20" s="143"/>
      <c r="H20" s="140"/>
      <c r="I20" s="144"/>
      <c r="J20" s="142"/>
      <c r="K20" s="145"/>
      <c r="L20" s="143"/>
      <c r="M20" s="146"/>
      <c r="N20" s="147"/>
      <c r="O20" s="148"/>
      <c r="P20" s="227"/>
      <c r="Q20" s="150"/>
      <c r="R20" s="191"/>
      <c r="S20" s="191"/>
      <c r="T20" s="207" t="str">
        <f t="shared" si="4"/>
        <v/>
      </c>
      <c r="U20" s="208" t="str">
        <f t="shared" si="5"/>
        <v/>
      </c>
      <c r="V20" s="209" t="str">
        <f t="shared" si="6"/>
        <v/>
      </c>
      <c r="W20" s="210" t="str">
        <f t="shared" si="7"/>
        <v/>
      </c>
      <c r="X20" s="211" t="str">
        <f t="shared" si="8"/>
        <v/>
      </c>
      <c r="Y20" s="212" t="str">
        <f t="shared" si="9"/>
        <v/>
      </c>
      <c r="Z20" s="199"/>
      <c r="AA20" s="213" t="str">
        <f t="shared" si="0"/>
        <v/>
      </c>
      <c r="AB20" s="206" t="str">
        <f t="shared" si="1"/>
        <v/>
      </c>
      <c r="AC20" s="214" t="str">
        <f t="shared" si="2"/>
        <v/>
      </c>
    </row>
    <row r="21" spans="1:29" ht="14.25">
      <c r="A21" s="111"/>
      <c r="B21" s="151"/>
      <c r="C21" s="152"/>
      <c r="D21" s="153"/>
      <c r="E21" s="230"/>
      <c r="F21" s="154"/>
      <c r="G21" s="155"/>
      <c r="H21" s="152" t="str">
        <f t="shared" ref="H21" si="10">IFERROR(IF(G21-$Q$2&lt;=0,"",(G21-$Q$2)*86400),"")</f>
        <v/>
      </c>
      <c r="I21" s="166"/>
      <c r="J21" s="154"/>
      <c r="K21" s="168"/>
      <c r="L21" s="155"/>
      <c r="M21" s="169"/>
      <c r="N21" s="170"/>
      <c r="O21" s="171"/>
      <c r="P21" s="223"/>
      <c r="Q21" s="165"/>
      <c r="R21" s="191"/>
      <c r="S21" s="191"/>
      <c r="T21" s="207" t="str">
        <f t="shared" si="4"/>
        <v/>
      </c>
      <c r="U21" s="208" t="str">
        <f t="shared" si="5"/>
        <v/>
      </c>
      <c r="V21" s="209" t="str">
        <f t="shared" si="6"/>
        <v/>
      </c>
      <c r="W21" s="210" t="str">
        <f t="shared" si="7"/>
        <v/>
      </c>
      <c r="X21" s="211" t="str">
        <f t="shared" si="8"/>
        <v/>
      </c>
      <c r="Y21" s="212" t="str">
        <f t="shared" si="9"/>
        <v/>
      </c>
      <c r="Z21" s="199"/>
      <c r="AA21" s="213" t="str">
        <f t="shared" si="0"/>
        <v/>
      </c>
      <c r="AB21" s="206" t="str">
        <f t="shared" si="1"/>
        <v/>
      </c>
      <c r="AC21" s="214" t="str">
        <f t="shared" si="2"/>
        <v/>
      </c>
    </row>
    <row r="22" spans="1:29" ht="14.25">
      <c r="A22" s="111"/>
      <c r="B22" s="180"/>
      <c r="C22" s="231"/>
      <c r="D22" s="185"/>
      <c r="E22" s="131"/>
      <c r="F22" s="174"/>
      <c r="G22" s="176"/>
      <c r="H22" s="172"/>
      <c r="I22" s="173"/>
      <c r="J22" s="174"/>
      <c r="K22" s="175"/>
      <c r="L22" s="176"/>
      <c r="M22" s="177"/>
      <c r="N22" s="178"/>
      <c r="O22" s="137"/>
      <c r="P22" s="232"/>
      <c r="Q22" s="181"/>
      <c r="R22" s="191"/>
      <c r="S22" s="191"/>
      <c r="T22" s="207" t="str">
        <f t="shared" si="4"/>
        <v/>
      </c>
      <c r="U22" s="208" t="str">
        <f t="shared" si="5"/>
        <v/>
      </c>
      <c r="V22" s="209" t="str">
        <f t="shared" si="6"/>
        <v/>
      </c>
      <c r="W22" s="210" t="str">
        <f t="shared" si="7"/>
        <v/>
      </c>
      <c r="X22" s="211" t="str">
        <f t="shared" si="8"/>
        <v/>
      </c>
      <c r="Y22" s="212" t="str">
        <f t="shared" si="9"/>
        <v/>
      </c>
      <c r="Z22" s="199"/>
      <c r="AA22" s="213" t="str">
        <f t="shared" si="0"/>
        <v/>
      </c>
      <c r="AB22" s="206" t="str">
        <f t="shared" si="1"/>
        <v/>
      </c>
      <c r="AC22" s="214" t="str">
        <f t="shared" si="2"/>
        <v/>
      </c>
    </row>
    <row r="23" spans="1:29" ht="14.25">
      <c r="A23" s="111"/>
      <c r="B23" s="139"/>
      <c r="C23" s="140"/>
      <c r="D23" s="141" t="str">
        <f>IF(ISBLANK(C23),"",VLOOKUP(C23,各艇データ,2,FALSE))</f>
        <v/>
      </c>
      <c r="E23" s="142"/>
      <c r="F23" s="142"/>
      <c r="G23" s="143"/>
      <c r="H23" s="140"/>
      <c r="I23" s="144"/>
      <c r="J23" s="142"/>
      <c r="K23" s="145"/>
      <c r="L23" s="143"/>
      <c r="M23" s="146"/>
      <c r="N23" s="147"/>
      <c r="O23" s="148"/>
      <c r="P23" s="182"/>
      <c r="Q23" s="150"/>
      <c r="R23" s="191"/>
      <c r="S23" s="191"/>
      <c r="T23" s="207" t="str">
        <f t="shared" si="4"/>
        <v/>
      </c>
      <c r="U23" s="208" t="str">
        <f t="shared" si="5"/>
        <v/>
      </c>
      <c r="V23" s="209" t="str">
        <f t="shared" si="6"/>
        <v/>
      </c>
      <c r="W23" s="210" t="str">
        <f t="shared" si="7"/>
        <v/>
      </c>
      <c r="X23" s="211" t="str">
        <f t="shared" si="8"/>
        <v/>
      </c>
      <c r="Y23" s="212" t="str">
        <f t="shared" si="9"/>
        <v/>
      </c>
      <c r="Z23" s="199"/>
      <c r="AA23" s="213" t="str">
        <f t="shared" si="0"/>
        <v/>
      </c>
      <c r="AB23" s="206" t="str">
        <f t="shared" si="1"/>
        <v/>
      </c>
      <c r="AC23" s="214" t="str">
        <f t="shared" si="2"/>
        <v/>
      </c>
    </row>
    <row r="24" spans="1:29" ht="14.25">
      <c r="A24" s="111"/>
      <c r="B24" s="180"/>
      <c r="C24" s="140"/>
      <c r="D24" s="185"/>
      <c r="E24" s="142"/>
      <c r="F24" s="142"/>
      <c r="G24" s="143"/>
      <c r="H24" s="140"/>
      <c r="I24" s="144"/>
      <c r="J24" s="142"/>
      <c r="K24" s="145"/>
      <c r="L24" s="143"/>
      <c r="M24" s="146"/>
      <c r="N24" s="147"/>
      <c r="O24" s="148"/>
      <c r="P24" s="183"/>
      <c r="Q24" s="150"/>
      <c r="R24" s="191"/>
      <c r="S24" s="191"/>
      <c r="T24" s="207" t="str">
        <f t="shared" si="4"/>
        <v/>
      </c>
      <c r="U24" s="208" t="str">
        <f t="shared" si="5"/>
        <v/>
      </c>
      <c r="V24" s="209" t="str">
        <f t="shared" si="6"/>
        <v/>
      </c>
      <c r="W24" s="210" t="str">
        <f t="shared" si="7"/>
        <v/>
      </c>
      <c r="X24" s="211" t="str">
        <f t="shared" si="8"/>
        <v/>
      </c>
      <c r="Y24" s="212" t="str">
        <f t="shared" si="9"/>
        <v/>
      </c>
      <c r="Z24" s="199"/>
      <c r="AA24" s="213" t="str">
        <f t="shared" si="0"/>
        <v/>
      </c>
      <c r="AB24" s="206" t="str">
        <f t="shared" si="1"/>
        <v/>
      </c>
      <c r="AC24" s="214" t="str">
        <f t="shared" si="2"/>
        <v/>
      </c>
    </row>
    <row r="25" spans="1:29" ht="14.25">
      <c r="A25" s="111"/>
      <c r="B25" s="139"/>
      <c r="C25" s="140"/>
      <c r="D25" s="141" t="str">
        <f t="shared" ref="D25:D31" si="11">IF(ISBLANK(C25),"",VLOOKUP(C25,各艇データ,2,FALSE))</f>
        <v/>
      </c>
      <c r="E25" s="142"/>
      <c r="F25" s="142"/>
      <c r="G25" s="143"/>
      <c r="H25" s="140"/>
      <c r="I25" s="144"/>
      <c r="J25" s="142"/>
      <c r="K25" s="145"/>
      <c r="L25" s="143"/>
      <c r="M25" s="146"/>
      <c r="N25" s="147"/>
      <c r="O25" s="148"/>
      <c r="P25" s="183"/>
      <c r="Q25" s="150"/>
      <c r="R25" s="191"/>
      <c r="S25" s="191"/>
      <c r="T25" s="207" t="str">
        <f t="shared" si="4"/>
        <v/>
      </c>
      <c r="U25" s="208" t="str">
        <f t="shared" si="5"/>
        <v/>
      </c>
      <c r="V25" s="209" t="str">
        <f t="shared" si="6"/>
        <v/>
      </c>
      <c r="W25" s="210" t="str">
        <f t="shared" si="7"/>
        <v/>
      </c>
      <c r="X25" s="211" t="str">
        <f t="shared" si="8"/>
        <v/>
      </c>
      <c r="Y25" s="212" t="str">
        <f t="shared" si="9"/>
        <v/>
      </c>
      <c r="Z25" s="199"/>
      <c r="AA25" s="213" t="str">
        <f t="shared" si="0"/>
        <v/>
      </c>
      <c r="AB25" s="206" t="str">
        <f t="shared" si="1"/>
        <v/>
      </c>
      <c r="AC25" s="214" t="str">
        <f t="shared" si="2"/>
        <v/>
      </c>
    </row>
    <row r="26" spans="1:29" ht="14.25">
      <c r="A26" s="111"/>
      <c r="B26" s="151"/>
      <c r="C26" s="152"/>
      <c r="D26" s="153" t="str">
        <f t="shared" si="11"/>
        <v/>
      </c>
      <c r="E26" s="154"/>
      <c r="F26" s="154"/>
      <c r="G26" s="155"/>
      <c r="H26" s="152" t="str">
        <f>IFERROR(IF(G26-$Q$2&lt;=0,"",(G26-$Q$2)*86400),"")</f>
        <v/>
      </c>
      <c r="I26" s="166" t="str">
        <f>IF($I$6="Ⅰ",W26,IF($I$6="Ⅱ",X26,IF($I$6="Ⅲ",Y26,"")))</f>
        <v/>
      </c>
      <c r="J26" s="154"/>
      <c r="K26" s="168" t="str">
        <f>IFERROR(H26*(1+0.01*J26)-I26*$N$3,"")</f>
        <v/>
      </c>
      <c r="L26" s="155" t="str">
        <f>IFERROR((K26-$K$7)/86400,"")</f>
        <v/>
      </c>
      <c r="M26" s="169" t="str">
        <f>IFERROR((K26-$K$7)/$N$3,"")</f>
        <v/>
      </c>
      <c r="N26" s="170" t="str">
        <f>IFERROR($N$3/(H26/3600),"")</f>
        <v/>
      </c>
      <c r="O26" s="171" t="str">
        <f>IF($O$6="MAX=20",AA26,IF($O$6="MAX=30",AB26,IF($O$6="MAX=40",AC26,"")))</f>
        <v/>
      </c>
      <c r="P26" s="184"/>
      <c r="Q26" s="165"/>
      <c r="R26" s="191"/>
      <c r="S26" s="191"/>
      <c r="T26" s="207" t="str">
        <f t="shared" si="4"/>
        <v/>
      </c>
      <c r="U26" s="208" t="str">
        <f t="shared" si="5"/>
        <v/>
      </c>
      <c r="V26" s="209" t="str">
        <f t="shared" si="6"/>
        <v/>
      </c>
      <c r="W26" s="210" t="str">
        <f t="shared" si="7"/>
        <v/>
      </c>
      <c r="X26" s="211" t="str">
        <f t="shared" si="8"/>
        <v/>
      </c>
      <c r="Y26" s="212" t="str">
        <f t="shared" si="9"/>
        <v/>
      </c>
      <c r="Z26" s="199"/>
      <c r="AA26" s="213" t="str">
        <f t="shared" si="0"/>
        <v/>
      </c>
      <c r="AB26" s="206" t="str">
        <f t="shared" si="1"/>
        <v/>
      </c>
      <c r="AC26" s="214" t="str">
        <f t="shared" si="2"/>
        <v/>
      </c>
    </row>
    <row r="27" spans="1:29" ht="14.25">
      <c r="A27" s="111"/>
      <c r="B27" s="180"/>
      <c r="C27" s="172"/>
      <c r="D27" s="185" t="str">
        <f t="shared" si="11"/>
        <v/>
      </c>
      <c r="E27" s="174"/>
      <c r="F27" s="174"/>
      <c r="G27" s="176"/>
      <c r="H27" s="129" t="str">
        <f>IFERROR(IF(G27-$Q$2&lt;=0,"",(G27-$Q$2)*86400),"")</f>
        <v/>
      </c>
      <c r="I27" s="133"/>
      <c r="J27" s="131"/>
      <c r="K27" s="134" t="str">
        <f>IFERROR(H27*(1+0.01*J27)-I27*$N$3,"")</f>
        <v/>
      </c>
      <c r="L27" s="132" t="str">
        <f>IFERROR((K27-$K$7)/86400,"")</f>
        <v/>
      </c>
      <c r="M27" s="135" t="str">
        <f>IFERROR((K27-$K$7)/$N$3,"")</f>
        <v/>
      </c>
      <c r="N27" s="136" t="str">
        <f>IFERROR($N$3/(H27/3600),"")</f>
        <v/>
      </c>
      <c r="O27" s="137"/>
      <c r="P27" s="186"/>
      <c r="Q27" s="181"/>
      <c r="R27" s="191"/>
      <c r="S27" s="191"/>
      <c r="T27" s="207" t="str">
        <f t="shared" si="4"/>
        <v/>
      </c>
      <c r="U27" s="208" t="str">
        <f t="shared" si="5"/>
        <v/>
      </c>
      <c r="V27" s="209" t="str">
        <f t="shared" si="6"/>
        <v/>
      </c>
      <c r="W27" s="210" t="str">
        <f t="shared" si="7"/>
        <v/>
      </c>
      <c r="X27" s="211" t="str">
        <f t="shared" si="8"/>
        <v/>
      </c>
      <c r="Y27" s="212" t="str">
        <f t="shared" si="9"/>
        <v/>
      </c>
      <c r="Z27" s="199"/>
      <c r="AA27" s="213" t="str">
        <f t="shared" si="0"/>
        <v/>
      </c>
      <c r="AB27" s="206" t="str">
        <f t="shared" si="1"/>
        <v/>
      </c>
      <c r="AC27" s="214" t="str">
        <f t="shared" si="2"/>
        <v/>
      </c>
    </row>
    <row r="28" spans="1:29" ht="14.25" customHeight="1">
      <c r="A28" s="111"/>
      <c r="B28" s="139"/>
      <c r="C28" s="140"/>
      <c r="D28" s="141" t="str">
        <f t="shared" si="11"/>
        <v/>
      </c>
      <c r="E28" s="142"/>
      <c r="F28" s="142"/>
      <c r="G28" s="143"/>
      <c r="H28" s="140"/>
      <c r="I28" s="144"/>
      <c r="J28" s="142"/>
      <c r="K28" s="145"/>
      <c r="L28" s="143"/>
      <c r="M28" s="146"/>
      <c r="N28" s="147"/>
      <c r="O28" s="148"/>
      <c r="P28" s="187"/>
      <c r="Q28" s="150"/>
      <c r="R28" s="191"/>
      <c r="S28" s="191"/>
      <c r="T28" s="207" t="str">
        <f t="shared" si="4"/>
        <v/>
      </c>
      <c r="U28" s="208" t="str">
        <f t="shared" si="5"/>
        <v/>
      </c>
      <c r="V28" s="209" t="str">
        <f t="shared" si="6"/>
        <v/>
      </c>
      <c r="W28" s="210" t="str">
        <f t="shared" si="7"/>
        <v/>
      </c>
      <c r="X28" s="211" t="str">
        <f t="shared" si="8"/>
        <v/>
      </c>
      <c r="Y28" s="212" t="str">
        <f t="shared" si="9"/>
        <v/>
      </c>
      <c r="Z28" s="199"/>
      <c r="AA28" s="213" t="str">
        <f t="shared" si="0"/>
        <v/>
      </c>
      <c r="AB28" s="206" t="str">
        <f t="shared" si="1"/>
        <v/>
      </c>
      <c r="AC28" s="214" t="str">
        <f t="shared" si="2"/>
        <v/>
      </c>
    </row>
    <row r="29" spans="1:29" ht="14.25">
      <c r="A29" s="111"/>
      <c r="B29" s="139"/>
      <c r="C29" s="140"/>
      <c r="D29" s="141" t="str">
        <f t="shared" si="11"/>
        <v/>
      </c>
      <c r="E29" s="142"/>
      <c r="F29" s="142"/>
      <c r="G29" s="143"/>
      <c r="H29" s="140"/>
      <c r="I29" s="144"/>
      <c r="J29" s="142"/>
      <c r="K29" s="145"/>
      <c r="L29" s="143"/>
      <c r="M29" s="146"/>
      <c r="N29" s="147"/>
      <c r="O29" s="148"/>
      <c r="P29" s="183"/>
      <c r="Q29" s="150"/>
      <c r="R29" s="191"/>
      <c r="S29" s="191"/>
      <c r="T29" s="207" t="str">
        <f t="shared" si="4"/>
        <v/>
      </c>
      <c r="U29" s="208" t="str">
        <f t="shared" si="5"/>
        <v/>
      </c>
      <c r="V29" s="209" t="str">
        <f t="shared" si="6"/>
        <v/>
      </c>
      <c r="W29" s="210" t="str">
        <f t="shared" si="7"/>
        <v/>
      </c>
      <c r="X29" s="211" t="str">
        <f t="shared" si="8"/>
        <v/>
      </c>
      <c r="Y29" s="212" t="str">
        <f t="shared" si="9"/>
        <v/>
      </c>
      <c r="Z29" s="199"/>
      <c r="AA29" s="213" t="str">
        <f t="shared" si="0"/>
        <v/>
      </c>
      <c r="AB29" s="206" t="str">
        <f t="shared" si="1"/>
        <v/>
      </c>
      <c r="AC29" s="214" t="str">
        <f t="shared" si="2"/>
        <v/>
      </c>
    </row>
    <row r="30" spans="1:29" ht="14.25" customHeight="1">
      <c r="A30" s="111"/>
      <c r="B30" s="139"/>
      <c r="C30" s="140"/>
      <c r="D30" s="141" t="str">
        <f t="shared" si="11"/>
        <v/>
      </c>
      <c r="E30" s="142"/>
      <c r="F30" s="142"/>
      <c r="G30" s="143"/>
      <c r="H30" s="140"/>
      <c r="I30" s="144"/>
      <c r="J30" s="142"/>
      <c r="K30" s="145"/>
      <c r="L30" s="143"/>
      <c r="M30" s="146"/>
      <c r="N30" s="147"/>
      <c r="O30" s="148"/>
      <c r="P30" s="183"/>
      <c r="Q30" s="150"/>
      <c r="R30" s="191"/>
      <c r="S30" s="191"/>
      <c r="T30" s="207" t="str">
        <f t="shared" si="4"/>
        <v/>
      </c>
      <c r="U30" s="208" t="str">
        <f t="shared" si="5"/>
        <v/>
      </c>
      <c r="V30" s="209" t="str">
        <f t="shared" si="6"/>
        <v/>
      </c>
      <c r="W30" s="210" t="str">
        <f t="shared" si="7"/>
        <v/>
      </c>
      <c r="X30" s="211" t="str">
        <f t="shared" si="8"/>
        <v/>
      </c>
      <c r="Y30" s="212" t="str">
        <f t="shared" si="9"/>
        <v/>
      </c>
      <c r="Z30" s="199"/>
      <c r="AA30" s="213" t="str">
        <f t="shared" si="0"/>
        <v/>
      </c>
      <c r="AB30" s="206" t="str">
        <f t="shared" si="1"/>
        <v/>
      </c>
      <c r="AC30" s="214" t="str">
        <f t="shared" si="2"/>
        <v/>
      </c>
    </row>
    <row r="31" spans="1:29" ht="15" thickBot="1">
      <c r="A31" s="111"/>
      <c r="B31" s="139"/>
      <c r="C31" s="140"/>
      <c r="D31" s="153" t="str">
        <f t="shared" si="11"/>
        <v/>
      </c>
      <c r="E31" s="154"/>
      <c r="F31" s="142"/>
      <c r="G31" s="143"/>
      <c r="H31" s="152" t="str">
        <f>IFERROR(IF(G31-$Q$2&lt;=0,"",(G31-$Q$2)*86400),"")</f>
        <v/>
      </c>
      <c r="I31" s="166" t="str">
        <f>IF($I$6="Ⅰ",W31,IF($I$6="Ⅱ",X31,IF($I$6="Ⅲ",Y31,"")))</f>
        <v/>
      </c>
      <c r="J31" s="154"/>
      <c r="K31" s="168" t="str">
        <f>IFERROR(H31*(1+0.01*J31)-I31*$N$3,"")</f>
        <v/>
      </c>
      <c r="L31" s="155" t="str">
        <f>IFERROR((K31-$K$7)/86400,"")</f>
        <v/>
      </c>
      <c r="M31" s="169" t="str">
        <f>IFERROR((K31-$K$7)/$N$3,"")</f>
        <v/>
      </c>
      <c r="N31" s="170" t="str">
        <f>IFERROR($N$3/(H31/3600),"")</f>
        <v/>
      </c>
      <c r="O31" s="171" t="str">
        <f>IF($O$6="MAX=20",AA31,IF($O$6="MAX=30",AB31,IF($O$6="MAX=40",AC31,"")))</f>
        <v/>
      </c>
      <c r="P31" s="184"/>
      <c r="Q31" s="165"/>
      <c r="R31" s="191"/>
      <c r="S31" s="191"/>
      <c r="T31" s="215" t="str">
        <f t="shared" si="4"/>
        <v/>
      </c>
      <c r="U31" s="216" t="str">
        <f t="shared" si="5"/>
        <v/>
      </c>
      <c r="V31" s="217" t="str">
        <f t="shared" si="6"/>
        <v/>
      </c>
      <c r="W31" s="218" t="str">
        <f t="shared" si="7"/>
        <v/>
      </c>
      <c r="X31" s="219" t="str">
        <f t="shared" si="8"/>
        <v/>
      </c>
      <c r="Y31" s="220" t="str">
        <f t="shared" si="9"/>
        <v/>
      </c>
      <c r="Z31" s="199"/>
      <c r="AA31" s="224" t="str">
        <f t="shared" si="0"/>
        <v/>
      </c>
      <c r="AB31" s="225" t="str">
        <f t="shared" si="1"/>
        <v/>
      </c>
      <c r="AC31" s="226" t="str">
        <f t="shared" si="2"/>
        <v/>
      </c>
    </row>
    <row r="32" spans="1:29" ht="15" customHeight="1">
      <c r="A32" s="111"/>
      <c r="B32" s="462" t="s">
        <v>240</v>
      </c>
      <c r="C32" s="463"/>
      <c r="D32" s="464"/>
      <c r="E32" s="188" t="s">
        <v>176</v>
      </c>
      <c r="F32" s="471" t="s">
        <v>334</v>
      </c>
      <c r="G32" s="472"/>
      <c r="H32" s="473" t="s">
        <v>337</v>
      </c>
      <c r="I32" s="474"/>
      <c r="J32" s="474"/>
      <c r="K32" s="474"/>
      <c r="L32" s="474"/>
      <c r="M32" s="474"/>
      <c r="N32" s="474"/>
      <c r="O32" s="474"/>
      <c r="P32" s="474"/>
      <c r="Q32" s="475"/>
      <c r="R32" s="357"/>
      <c r="S32" s="102"/>
      <c r="T32" s="194"/>
      <c r="U32" s="194"/>
      <c r="V32" s="194"/>
      <c r="Y32" s="194"/>
      <c r="Z32" s="194"/>
    </row>
    <row r="33" spans="1:26" ht="15" customHeight="1">
      <c r="A33" s="111"/>
      <c r="B33" s="465"/>
      <c r="C33" s="466"/>
      <c r="D33" s="467"/>
      <c r="E33" s="189" t="s">
        <v>177</v>
      </c>
      <c r="F33" s="482" t="s">
        <v>335</v>
      </c>
      <c r="G33" s="483"/>
      <c r="H33" s="476"/>
      <c r="I33" s="477"/>
      <c r="J33" s="477"/>
      <c r="K33" s="477"/>
      <c r="L33" s="477"/>
      <c r="M33" s="477"/>
      <c r="N33" s="477"/>
      <c r="O33" s="477"/>
      <c r="P33" s="477"/>
      <c r="Q33" s="478"/>
      <c r="R33" s="357"/>
      <c r="S33" s="102"/>
      <c r="T33" s="194"/>
      <c r="U33" s="194"/>
      <c r="V33" s="194"/>
      <c r="Y33" s="194"/>
      <c r="Z33" s="194"/>
    </row>
    <row r="34" spans="1:26" ht="23.25" customHeight="1">
      <c r="A34" s="111"/>
      <c r="B34" s="468"/>
      <c r="C34" s="469"/>
      <c r="D34" s="470"/>
      <c r="E34" s="189" t="s">
        <v>178</v>
      </c>
      <c r="F34" s="482" t="s">
        <v>336</v>
      </c>
      <c r="G34" s="483"/>
      <c r="H34" s="476"/>
      <c r="I34" s="477"/>
      <c r="J34" s="477"/>
      <c r="K34" s="477"/>
      <c r="L34" s="477"/>
      <c r="M34" s="477"/>
      <c r="N34" s="477"/>
      <c r="O34" s="477"/>
      <c r="P34" s="477"/>
      <c r="Q34" s="478"/>
      <c r="R34" s="357"/>
      <c r="S34" s="102"/>
      <c r="T34" s="194"/>
      <c r="U34" s="194"/>
      <c r="V34" s="194"/>
      <c r="Y34" s="194"/>
      <c r="Z34" s="194"/>
    </row>
    <row r="35" spans="1:26" ht="22.5" customHeight="1">
      <c r="A35" s="111"/>
      <c r="B35" s="484" t="s">
        <v>238</v>
      </c>
      <c r="C35" s="485"/>
      <c r="D35" s="486"/>
      <c r="E35" s="456" t="s">
        <v>180</v>
      </c>
      <c r="F35" s="482" t="str">
        <f>参照ﾃﾞｰﾀ!AL10</f>
        <v>テティス</v>
      </c>
      <c r="G35" s="483"/>
      <c r="H35" s="476"/>
      <c r="I35" s="477"/>
      <c r="J35" s="477"/>
      <c r="K35" s="477"/>
      <c r="L35" s="477"/>
      <c r="M35" s="477"/>
      <c r="N35" s="477"/>
      <c r="O35" s="477"/>
      <c r="P35" s="477"/>
      <c r="Q35" s="478"/>
      <c r="R35" s="357"/>
      <c r="S35" s="102"/>
      <c r="T35" s="194"/>
      <c r="U35" s="194"/>
      <c r="V35" s="194"/>
      <c r="Y35" s="194"/>
      <c r="Z35" s="194"/>
    </row>
    <row r="36" spans="1:26" ht="15" customHeight="1">
      <c r="A36" s="111"/>
      <c r="B36" s="487"/>
      <c r="C36" s="488"/>
      <c r="D36" s="489"/>
      <c r="E36" s="495"/>
      <c r="F36" s="482"/>
      <c r="G36" s="483"/>
      <c r="H36" s="476"/>
      <c r="I36" s="477"/>
      <c r="J36" s="477"/>
      <c r="K36" s="477"/>
      <c r="L36" s="477"/>
      <c r="M36" s="477"/>
      <c r="N36" s="477"/>
      <c r="O36" s="477"/>
      <c r="P36" s="477"/>
      <c r="Q36" s="478"/>
      <c r="R36" s="357"/>
      <c r="S36" s="102"/>
      <c r="T36" s="194"/>
      <c r="U36" s="194"/>
      <c r="V36" s="194"/>
      <c r="Y36" s="194"/>
      <c r="Z36" s="194"/>
    </row>
    <row r="37" spans="1:26" ht="15" customHeight="1">
      <c r="A37" s="111"/>
      <c r="B37" s="487"/>
      <c r="C37" s="488"/>
      <c r="D37" s="489"/>
      <c r="E37" s="188" t="s">
        <v>179</v>
      </c>
      <c r="F37" s="496">
        <v>45158</v>
      </c>
      <c r="G37" s="472"/>
      <c r="H37" s="476"/>
      <c r="I37" s="477"/>
      <c r="J37" s="477"/>
      <c r="K37" s="477"/>
      <c r="L37" s="477"/>
      <c r="M37" s="477"/>
      <c r="N37" s="477"/>
      <c r="O37" s="477"/>
      <c r="P37" s="477"/>
      <c r="Q37" s="478"/>
      <c r="R37" s="357"/>
      <c r="S37" s="102"/>
      <c r="T37" s="194"/>
      <c r="U37" s="194"/>
      <c r="V37" s="194"/>
      <c r="Y37" s="194"/>
      <c r="Z37" s="194"/>
    </row>
    <row r="38" spans="1:26" ht="15" customHeight="1">
      <c r="A38" s="111"/>
      <c r="B38" s="487"/>
      <c r="C38" s="488"/>
      <c r="D38" s="489"/>
      <c r="E38" s="189" t="s">
        <v>192</v>
      </c>
      <c r="F38" s="482" t="s">
        <v>246</v>
      </c>
      <c r="G38" s="483"/>
      <c r="H38" s="476"/>
      <c r="I38" s="477"/>
      <c r="J38" s="477"/>
      <c r="K38" s="477"/>
      <c r="L38" s="477"/>
      <c r="M38" s="477"/>
      <c r="N38" s="477"/>
      <c r="O38" s="477"/>
      <c r="P38" s="477"/>
      <c r="Q38" s="478"/>
      <c r="R38" s="357"/>
      <c r="S38" s="102"/>
      <c r="T38" s="194"/>
      <c r="U38" s="194"/>
      <c r="V38" s="194"/>
      <c r="Y38" s="194"/>
      <c r="Z38" s="194"/>
    </row>
    <row r="39" spans="1:26" ht="15" customHeight="1">
      <c r="A39" s="111"/>
      <c r="B39" s="487"/>
      <c r="C39" s="488"/>
      <c r="D39" s="489"/>
      <c r="E39" s="456" t="s">
        <v>180</v>
      </c>
      <c r="F39" s="482" t="str">
        <f>参照ﾃﾞｰﾀ!AL11</f>
        <v>サーモン４</v>
      </c>
      <c r="G39" s="483"/>
      <c r="H39" s="476"/>
      <c r="I39" s="477"/>
      <c r="J39" s="477"/>
      <c r="K39" s="477"/>
      <c r="L39" s="477"/>
      <c r="M39" s="477"/>
      <c r="N39" s="477"/>
      <c r="O39" s="477"/>
      <c r="P39" s="477"/>
      <c r="Q39" s="478"/>
      <c r="R39" s="357"/>
      <c r="S39" s="102"/>
      <c r="T39" s="194"/>
      <c r="U39" s="194"/>
      <c r="V39" s="194"/>
      <c r="Y39" s="194"/>
      <c r="Z39" s="194"/>
    </row>
    <row r="40" spans="1:26" ht="15" customHeight="1">
      <c r="A40" s="111"/>
      <c r="B40" s="487"/>
      <c r="C40" s="488"/>
      <c r="D40" s="489"/>
      <c r="E40" s="456"/>
      <c r="F40" s="482"/>
      <c r="G40" s="483"/>
      <c r="H40" s="476"/>
      <c r="I40" s="477"/>
      <c r="J40" s="477"/>
      <c r="K40" s="477"/>
      <c r="L40" s="477"/>
      <c r="M40" s="477"/>
      <c r="N40" s="477"/>
      <c r="O40" s="477"/>
      <c r="P40" s="477"/>
      <c r="Q40" s="478"/>
      <c r="R40" s="357"/>
      <c r="S40" s="102"/>
      <c r="T40" s="194"/>
      <c r="U40" s="194"/>
      <c r="V40" s="194"/>
      <c r="Y40" s="194"/>
      <c r="Z40" s="194"/>
    </row>
    <row r="41" spans="1:26" ht="11.25" customHeight="1" thickBot="1">
      <c r="A41" s="111"/>
      <c r="B41" s="490"/>
      <c r="C41" s="491"/>
      <c r="D41" s="492"/>
      <c r="E41" s="190"/>
      <c r="F41" s="493"/>
      <c r="G41" s="494"/>
      <c r="H41" s="479"/>
      <c r="I41" s="480"/>
      <c r="J41" s="480"/>
      <c r="K41" s="480"/>
      <c r="L41" s="480"/>
      <c r="M41" s="480"/>
      <c r="N41" s="480"/>
      <c r="O41" s="480"/>
      <c r="P41" s="480"/>
      <c r="Q41" s="481"/>
      <c r="R41" s="357"/>
      <c r="S41" s="102"/>
      <c r="T41" s="194"/>
      <c r="U41" s="194"/>
      <c r="V41" s="194"/>
      <c r="W41" s="194"/>
      <c r="X41" s="194"/>
      <c r="Y41" s="194"/>
      <c r="Z41" s="194"/>
    </row>
    <row r="42" spans="1:26">
      <c r="A42" s="111"/>
      <c r="B42" s="111"/>
      <c r="C42" s="111"/>
      <c r="D42" s="111"/>
      <c r="E42" s="111"/>
      <c r="F42" s="111"/>
      <c r="G42" s="111"/>
      <c r="H42" s="111"/>
      <c r="I42" s="111"/>
      <c r="J42" s="111"/>
      <c r="K42" s="111"/>
      <c r="L42" s="111"/>
      <c r="M42" s="111"/>
      <c r="N42" s="111"/>
      <c r="O42" s="111"/>
      <c r="P42" s="111"/>
      <c r="Q42" s="111"/>
      <c r="R42" s="111"/>
      <c r="S42" s="111"/>
    </row>
  </sheetData>
  <sheetProtection algorithmName="SHA-512" hashValue="jZ+1I/W3zO5I3dpWFvyq5Gn7Jv1LjnjvadEML+NOVxdN9AukFa7q8/SWpnWWLE2uf23MjpKOtkeG1GBYMI8i+Q==" saltValue="So3akbPU1v+FWUnoanxGdg==" spinCount="100000" sheet="1" objects="1" scenarios="1"/>
  <sortState xmlns:xlrd2="http://schemas.microsoft.com/office/spreadsheetml/2017/richdata2" ref="C7:K17">
    <sortCondition ref="K7:K17"/>
  </sortState>
  <mergeCells count="19">
    <mergeCell ref="F37:G37"/>
    <mergeCell ref="F38:G38"/>
    <mergeCell ref="F39:G39"/>
    <mergeCell ref="E39:E40"/>
    <mergeCell ref="D2:F2"/>
    <mergeCell ref="E3:I3"/>
    <mergeCell ref="J3:K3"/>
    <mergeCell ref="P5:Q5"/>
    <mergeCell ref="B32:D34"/>
    <mergeCell ref="F32:G32"/>
    <mergeCell ref="H32:Q41"/>
    <mergeCell ref="F33:G33"/>
    <mergeCell ref="F34:G34"/>
    <mergeCell ref="B35:D41"/>
    <mergeCell ref="F40:G40"/>
    <mergeCell ref="F41:G41"/>
    <mergeCell ref="E35:E36"/>
    <mergeCell ref="F35:G35"/>
    <mergeCell ref="F36:G36"/>
  </mergeCells>
  <phoneticPr fontId="40"/>
  <dataValidations count="8">
    <dataValidation type="list" allowBlank="1" showInputMessage="1" showErrorMessage="1" sqref="P2 F37:G37" xr:uid="{00000000-0002-0000-0000-000000000000}">
      <formula1>開催日</formula1>
    </dataValidation>
    <dataValidation type="list" allowBlank="1" showInputMessage="1" showErrorMessage="1" sqref="Q2:R2" xr:uid="{00000000-0002-0000-0000-000001000000}">
      <formula1>時刻</formula1>
    </dataValidation>
    <dataValidation type="list" allowBlank="1" showInputMessage="1" showErrorMessage="1" sqref="J3:K3" xr:uid="{00000000-0002-0000-0000-000002000000}">
      <formula1>暫定</formula1>
    </dataValidation>
    <dataValidation type="list" allowBlank="1" showInputMessage="1" showErrorMessage="1" sqref="G2" xr:uid="{00000000-0002-0000-0000-000003000000}">
      <formula1>月</formula1>
    </dataValidation>
    <dataValidation type="list" allowBlank="1" showInputMessage="1" showErrorMessage="1" sqref="N2 F38:G38" xr:uid="{00000000-0002-0000-0000-000004000000}">
      <formula1>コース</formula1>
    </dataValidation>
    <dataValidation type="list" showInputMessage="1" showErrorMessage="1" sqref="E3" xr:uid="{00000000-0002-0000-0000-000005000000}">
      <formula1>レース名</formula1>
    </dataValidation>
    <dataValidation type="list" allowBlank="1" showInputMessage="1" showErrorMessage="1" sqref="I6" xr:uid="{00000000-0002-0000-0000-000006000000}">
      <formula1>ＴＡ</formula1>
    </dataValidation>
    <dataValidation type="list" allowBlank="1" showInputMessage="1" showErrorMessage="1" sqref="D3" xr:uid="{00000000-0002-0000-0000-000007000000}">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2"/>
  <sheetViews>
    <sheetView zoomScale="85" zoomScaleNormal="85" workbookViewId="0">
      <selection activeCell="D1" sqref="D1"/>
    </sheetView>
  </sheetViews>
  <sheetFormatPr defaultColWidth="9" defaultRowHeight="13.5"/>
  <cols>
    <col min="1" max="1" width="1.75" style="193" customWidth="1"/>
    <col min="2" max="2" width="5" style="193" customWidth="1"/>
    <col min="3" max="3" width="7" style="193" customWidth="1"/>
    <col min="4" max="4" width="18" style="193" customWidth="1"/>
    <col min="5" max="5" width="8" style="193" customWidth="1"/>
    <col min="6" max="6" width="5" style="193" customWidth="1"/>
    <col min="7" max="7" width="12" style="193" customWidth="1"/>
    <col min="8" max="8" width="8.875" style="193" customWidth="1"/>
    <col min="9" max="9" width="8.625" style="193" customWidth="1"/>
    <col min="10" max="10" width="5" style="193" customWidth="1"/>
    <col min="11" max="11" width="8.5" style="193" customWidth="1"/>
    <col min="12" max="12" width="10.875" style="193" customWidth="1"/>
    <col min="13" max="13" width="9.5" style="193" customWidth="1"/>
    <col min="14" max="14" width="7.875" style="193" customWidth="1"/>
    <col min="15" max="15" width="8" style="193" customWidth="1"/>
    <col min="16" max="16" width="12" style="193" bestFit="1" customWidth="1"/>
    <col min="17" max="17" width="13.5" style="193" customWidth="1"/>
    <col min="18" max="18" width="4.875" style="193" customWidth="1"/>
    <col min="19" max="21" width="7.625" style="193" customWidth="1"/>
    <col min="22" max="22" width="8.25" style="193" hidden="1" customWidth="1"/>
    <col min="23" max="24" width="7.625" style="193" hidden="1" customWidth="1"/>
    <col min="25" max="25" width="4.5" style="193" customWidth="1"/>
    <col min="26" max="28" width="8" style="193" hidden="1" customWidth="1"/>
    <col min="29" max="16384" width="9" style="193"/>
  </cols>
  <sheetData>
    <row r="1" spans="1:28" ht="9.75" customHeight="1" thickBot="1">
      <c r="A1" s="111"/>
      <c r="B1" s="111"/>
      <c r="C1" s="111"/>
      <c r="D1" s="111"/>
      <c r="E1" s="111"/>
      <c r="F1" s="111"/>
      <c r="G1" s="111"/>
      <c r="H1" s="111"/>
      <c r="I1" s="111"/>
      <c r="J1" s="111"/>
      <c r="K1" s="111"/>
      <c r="L1" s="111"/>
      <c r="M1" s="111"/>
      <c r="N1" s="111"/>
      <c r="O1" s="111"/>
      <c r="P1" s="111"/>
      <c r="Q1" s="111"/>
      <c r="R1" s="111"/>
    </row>
    <row r="2" spans="1:28" ht="21">
      <c r="A2" s="111"/>
      <c r="B2" s="102"/>
      <c r="C2" s="103"/>
      <c r="D2" s="457" t="str">
        <f>参照ﾃﾞｰﾀ!P4</f>
        <v>2023年</v>
      </c>
      <c r="E2" s="457"/>
      <c r="F2" s="457"/>
      <c r="G2" s="104" t="s">
        <v>188</v>
      </c>
      <c r="H2" s="105"/>
      <c r="I2" s="106"/>
      <c r="J2" s="102"/>
      <c r="K2" s="107"/>
      <c r="L2" s="102"/>
      <c r="M2" s="108" t="s">
        <v>48</v>
      </c>
      <c r="N2" s="109" t="s">
        <v>58</v>
      </c>
      <c r="O2" s="110" t="s">
        <v>50</v>
      </c>
      <c r="P2" s="243">
        <v>45172</v>
      </c>
      <c r="Q2" s="358" t="s">
        <v>249</v>
      </c>
      <c r="R2" s="102"/>
      <c r="S2" s="195" t="s">
        <v>2</v>
      </c>
      <c r="T2" s="194"/>
      <c r="U2" s="194"/>
      <c r="V2" s="194"/>
      <c r="W2" s="194"/>
      <c r="X2" s="194"/>
      <c r="Y2" s="194"/>
    </row>
    <row r="3" spans="1:28" ht="21.75" customHeight="1" thickBot="1">
      <c r="A3" s="111"/>
      <c r="B3" s="102"/>
      <c r="C3" s="111"/>
      <c r="D3" s="112" t="s">
        <v>302</v>
      </c>
      <c r="E3" s="458" t="s">
        <v>60</v>
      </c>
      <c r="F3" s="458"/>
      <c r="G3" s="458"/>
      <c r="H3" s="458"/>
      <c r="I3" s="458"/>
      <c r="J3" s="459" t="s">
        <v>80</v>
      </c>
      <c r="K3" s="459"/>
      <c r="L3" s="102"/>
      <c r="M3" s="113" t="s">
        <v>71</v>
      </c>
      <c r="N3" s="114">
        <f>IF(ISBLANK(N2),"",VLOOKUP(N2,コース・距離,2,FALSE))</f>
        <v>26.6</v>
      </c>
      <c r="O3" s="115" t="s">
        <v>0</v>
      </c>
      <c r="P3" s="116">
        <v>6</v>
      </c>
      <c r="Q3" s="117" t="s">
        <v>1</v>
      </c>
      <c r="R3" s="102"/>
      <c r="S3" s="194" t="s">
        <v>219</v>
      </c>
      <c r="T3" s="194"/>
      <c r="U3" s="194"/>
      <c r="V3" s="195" t="s">
        <v>2</v>
      </c>
      <c r="W3" s="194"/>
      <c r="X3" s="194"/>
      <c r="Y3" s="194"/>
      <c r="Z3" s="196" t="s">
        <v>72</v>
      </c>
    </row>
    <row r="4" spans="1:28" ht="7.5" customHeight="1" thickBot="1">
      <c r="A4" s="111"/>
      <c r="B4" s="102"/>
      <c r="C4" s="102"/>
      <c r="D4" s="102"/>
      <c r="E4" s="102"/>
      <c r="F4" s="102"/>
      <c r="G4" s="102"/>
      <c r="H4" s="102"/>
      <c r="I4" s="102"/>
      <c r="J4" s="102"/>
      <c r="K4" s="102"/>
      <c r="L4" s="102"/>
      <c r="M4" s="102"/>
      <c r="N4" s="102"/>
      <c r="O4" s="102"/>
      <c r="P4" s="102"/>
      <c r="Q4" s="102"/>
      <c r="R4" s="102"/>
      <c r="S4" s="194"/>
      <c r="T4" s="194"/>
      <c r="U4" s="194"/>
      <c r="V4" s="197"/>
      <c r="W4" s="194"/>
      <c r="X4" s="194"/>
      <c r="Y4" s="194"/>
    </row>
    <row r="5" spans="1:28" ht="14.25">
      <c r="A5" s="111"/>
      <c r="B5" s="118" t="s">
        <v>3</v>
      </c>
      <c r="C5" s="119" t="s">
        <v>4</v>
      </c>
      <c r="D5" s="119" t="s">
        <v>5</v>
      </c>
      <c r="E5" s="119" t="s">
        <v>6</v>
      </c>
      <c r="F5" s="119" t="s">
        <v>7</v>
      </c>
      <c r="G5" s="119" t="s">
        <v>8</v>
      </c>
      <c r="H5" s="119" t="s">
        <v>9</v>
      </c>
      <c r="I5" s="119" t="s">
        <v>10</v>
      </c>
      <c r="J5" s="119" t="s">
        <v>11</v>
      </c>
      <c r="K5" s="119" t="s">
        <v>12</v>
      </c>
      <c r="L5" s="120" t="s">
        <v>239</v>
      </c>
      <c r="M5" s="120" t="s">
        <v>236</v>
      </c>
      <c r="N5" s="119" t="s">
        <v>67</v>
      </c>
      <c r="O5" s="119" t="s">
        <v>13</v>
      </c>
      <c r="P5" s="460" t="s">
        <v>66</v>
      </c>
      <c r="Q5" s="461"/>
      <c r="R5" s="191"/>
      <c r="S5" s="200" t="s">
        <v>10</v>
      </c>
      <c r="T5" s="198" t="s">
        <v>10</v>
      </c>
      <c r="U5" s="201" t="s">
        <v>10</v>
      </c>
      <c r="V5" s="200" t="s">
        <v>10</v>
      </c>
      <c r="W5" s="198" t="s">
        <v>10</v>
      </c>
      <c r="X5" s="201" t="s">
        <v>10</v>
      </c>
      <c r="Y5" s="199"/>
      <c r="Z5" s="200" t="s">
        <v>13</v>
      </c>
      <c r="AA5" s="198" t="s">
        <v>13</v>
      </c>
      <c r="AB5" s="201" t="s">
        <v>13</v>
      </c>
    </row>
    <row r="6" spans="1:28" ht="14.25">
      <c r="A6" s="111"/>
      <c r="B6" s="121"/>
      <c r="C6" s="122" t="s">
        <v>14</v>
      </c>
      <c r="D6" s="123"/>
      <c r="E6" s="124" t="s">
        <v>15</v>
      </c>
      <c r="F6" s="124"/>
      <c r="G6" s="122" t="s">
        <v>16</v>
      </c>
      <c r="H6" s="124" t="s">
        <v>17</v>
      </c>
      <c r="I6" s="122" t="s">
        <v>339</v>
      </c>
      <c r="J6" s="124" t="s">
        <v>18</v>
      </c>
      <c r="K6" s="124" t="s">
        <v>17</v>
      </c>
      <c r="L6" s="122" t="s">
        <v>16</v>
      </c>
      <c r="M6" s="124" t="s">
        <v>42</v>
      </c>
      <c r="N6" s="124" t="s">
        <v>19</v>
      </c>
      <c r="O6" s="125" t="str">
        <f>"MAX=0"</f>
        <v>MAX=0</v>
      </c>
      <c r="P6" s="126"/>
      <c r="Q6" s="127"/>
      <c r="R6" s="192"/>
      <c r="S6" s="204" t="s">
        <v>20</v>
      </c>
      <c r="T6" s="202" t="s">
        <v>22</v>
      </c>
      <c r="U6" s="205" t="s">
        <v>21</v>
      </c>
      <c r="V6" s="204" t="s">
        <v>20</v>
      </c>
      <c r="W6" s="202" t="s">
        <v>22</v>
      </c>
      <c r="X6" s="205" t="s">
        <v>21</v>
      </c>
      <c r="Y6" s="203"/>
      <c r="Z6" s="204" t="s">
        <v>74</v>
      </c>
      <c r="AA6" s="202" t="s">
        <v>75</v>
      </c>
      <c r="AB6" s="205" t="s">
        <v>76</v>
      </c>
    </row>
    <row r="7" spans="1:28" ht="14.25">
      <c r="A7" s="111"/>
      <c r="B7" s="128">
        <v>1</v>
      </c>
      <c r="C7" s="129">
        <v>6732</v>
      </c>
      <c r="D7" s="130" t="str">
        <f t="shared" ref="D7:D12" si="0">IF(ISBLANK(C7),"",VLOOKUP(C7,各艇データ,2,FALSE))</f>
        <v>アイデアル</v>
      </c>
      <c r="E7" s="228">
        <f t="shared" ref="E7:E12" si="1">IF($I$6="Ⅰ",S7,IF($I$6="Ⅱ",T7,IF($I$6="Ⅲ",U7,"")))</f>
        <v>9.5576567342884964</v>
      </c>
      <c r="F7" s="131">
        <v>1</v>
      </c>
      <c r="G7" s="132">
        <v>0.58570601851851845</v>
      </c>
      <c r="H7" s="129" t="str">
        <f t="shared" ref="H7:H12" si="2">IFERROR(IF(G7-$Q$2&lt;=0,"",(G7-$Q$2)*86400),"")</f>
        <v/>
      </c>
      <c r="I7" s="133">
        <f t="shared" ref="I7:I23" si="3">IF($I$6="Ⅰ",V7,IF($I$6="Ⅱ",W7,IF($I$6="Ⅲ",X7,"")))</f>
        <v>855.39381721722407</v>
      </c>
      <c r="J7" s="131"/>
      <c r="K7" s="134" t="str">
        <f t="shared" ref="K7:K23" si="4">IFERROR(H7*(1+0.01*J7)-I7*$N$3,"")</f>
        <v/>
      </c>
      <c r="L7" s="132" t="str">
        <f t="shared" ref="L7:L23" si="5">IFERROR((K7-$K$7)/86400,"")</f>
        <v/>
      </c>
      <c r="M7" s="135" t="str">
        <f t="shared" ref="M7:M23" si="6">IFERROR((K7-$K$7)/$N$3,"")</f>
        <v/>
      </c>
      <c r="N7" s="136" t="str">
        <f t="shared" ref="N7:N23" si="7">IFERROR($N$3/(H7/3600),"")</f>
        <v/>
      </c>
      <c r="O7" s="137"/>
      <c r="P7" s="233" t="s">
        <v>356</v>
      </c>
      <c r="Q7" s="138"/>
      <c r="R7" s="191"/>
      <c r="S7" s="207">
        <f t="shared" ref="S7:S31" si="8">IF(ISBLANK(C7),"",VLOOKUP(C7,各艇データ,3,FALSE))</f>
        <v>9.5576567342884964</v>
      </c>
      <c r="T7" s="208">
        <f t="shared" ref="T7:T31" si="9">IF(ISBLANK(C7),"",VLOOKUP(C7,各艇データ,4,FALSE))</f>
        <v>9.2956320357461539</v>
      </c>
      <c r="U7" s="209">
        <f t="shared" ref="U7:U31" si="10">IF(ISBLANK(C7),"",VLOOKUP(C7,各艇データ,5,FALSE))</f>
        <v>9.0768146305877533</v>
      </c>
      <c r="V7" s="210">
        <f t="shared" ref="V7:V31" si="11">IF(ISBLANK(C7),"",VLOOKUP(C7,各艇データ,6,FALSE))</f>
        <v>855.39381721722407</v>
      </c>
      <c r="W7" s="211">
        <f t="shared" ref="W7:W31" si="12">IF(ISBLANK(C7),"",VLOOKUP(C7,各艇データ,7,FALSE))</f>
        <v>571.993913255998</v>
      </c>
      <c r="X7" s="212">
        <f t="shared" ref="X7:X31" si="13">IF(ISBLANK(C7),"",VLOOKUP(C7,各艇データ,8,FALSE))</f>
        <v>520.62384764970773</v>
      </c>
      <c r="Y7" s="199"/>
      <c r="Z7" s="213">
        <f>IF(ISBLANK(B7),"",IFERROR(20*($P$3+1-$B7)/$P$3,"20.0"))</f>
        <v>20</v>
      </c>
      <c r="AA7" s="206">
        <f>IF(ISBLANK(B7),"",IFERROR(30*($P$3+1-$B7)/$P$3,"30.0"))</f>
        <v>30</v>
      </c>
      <c r="AB7" s="214">
        <f>IF(ISBLANK(B7),"",IFERROR(30*($P$3-$B7)/($P$3-1)+10,"20.0"))</f>
        <v>40</v>
      </c>
    </row>
    <row r="8" spans="1:28" ht="14.25">
      <c r="A8" s="111"/>
      <c r="B8" s="139">
        <v>2</v>
      </c>
      <c r="C8" s="140">
        <v>312</v>
      </c>
      <c r="D8" s="141" t="str">
        <f t="shared" si="0"/>
        <v>はやとり</v>
      </c>
      <c r="E8" s="229">
        <f t="shared" si="1"/>
        <v>8.4038974208061372</v>
      </c>
      <c r="F8" s="142">
        <v>2</v>
      </c>
      <c r="G8" s="143">
        <v>0.58766203703703701</v>
      </c>
      <c r="H8" s="140" t="str">
        <f t="shared" si="2"/>
        <v/>
      </c>
      <c r="I8" s="144">
        <f t="shared" si="3"/>
        <v>895.25</v>
      </c>
      <c r="J8" s="142"/>
      <c r="K8" s="145" t="str">
        <f t="shared" si="4"/>
        <v/>
      </c>
      <c r="L8" s="143" t="str">
        <f t="shared" si="5"/>
        <v/>
      </c>
      <c r="M8" s="146" t="str">
        <f t="shared" si="6"/>
        <v/>
      </c>
      <c r="N8" s="147" t="str">
        <f t="shared" si="7"/>
        <v/>
      </c>
      <c r="O8" s="148"/>
      <c r="P8" s="182" t="s">
        <v>355</v>
      </c>
      <c r="Q8" s="150"/>
      <c r="R8" s="191"/>
      <c r="S8" s="207">
        <f t="shared" si="8"/>
        <v>8.4038974208061372</v>
      </c>
      <c r="T8" s="208">
        <f t="shared" si="9"/>
        <v>8.3367488970515513</v>
      </c>
      <c r="U8" s="209">
        <f t="shared" si="10"/>
        <v>8.282347372259574</v>
      </c>
      <c r="V8" s="210">
        <f t="shared" si="11"/>
        <v>895.25</v>
      </c>
      <c r="W8" s="211">
        <f t="shared" si="12"/>
        <v>594.27500000000009</v>
      </c>
      <c r="X8" s="212">
        <f t="shared" si="13"/>
        <v>540.29999999999995</v>
      </c>
      <c r="Y8" s="199"/>
      <c r="Z8" s="213">
        <f t="shared" ref="Z8:Z31" si="14">IF(ISBLANK(B8),"",IFERROR(20*($P$3+1-$B8)/$P$3,"20.0"))</f>
        <v>16.666666666666668</v>
      </c>
      <c r="AA8" s="206">
        <f t="shared" ref="AA8:AA31" si="15">IF(ISBLANK(B8),"",IFERROR(30*($P$3+1-$B8)/$P$3,"30.0"))</f>
        <v>25</v>
      </c>
      <c r="AB8" s="214">
        <f t="shared" ref="AB8:AB31" si="16">IF(ISBLANK(B8),"",IFERROR(30*($P$3-$B8)/($P$3-1)+10,"20.0"))</f>
        <v>34</v>
      </c>
    </row>
    <row r="9" spans="1:28" ht="14.25">
      <c r="A9" s="111"/>
      <c r="B9" s="139">
        <v>3</v>
      </c>
      <c r="C9" s="140">
        <v>7014</v>
      </c>
      <c r="D9" s="141" t="str">
        <f t="shared" si="0"/>
        <v>CYNTHIA Ⅳ</v>
      </c>
      <c r="E9" s="229">
        <f t="shared" si="1"/>
        <v>6.2578039317902405</v>
      </c>
      <c r="F9" s="142">
        <v>3</v>
      </c>
      <c r="G9" s="143">
        <v>0.58980324074074075</v>
      </c>
      <c r="H9" s="140" t="str">
        <f t="shared" si="2"/>
        <v/>
      </c>
      <c r="I9" s="144">
        <f t="shared" si="3"/>
        <v>993.75</v>
      </c>
      <c r="J9" s="142"/>
      <c r="K9" s="145" t="str">
        <f t="shared" si="4"/>
        <v/>
      </c>
      <c r="L9" s="143" t="str">
        <f t="shared" si="5"/>
        <v/>
      </c>
      <c r="M9" s="146" t="str">
        <f t="shared" si="6"/>
        <v/>
      </c>
      <c r="N9" s="147" t="str">
        <f t="shared" si="7"/>
        <v/>
      </c>
      <c r="O9" s="148"/>
      <c r="P9" s="182" t="s">
        <v>354</v>
      </c>
      <c r="Q9" s="150"/>
      <c r="R9" s="191"/>
      <c r="S9" s="207">
        <f t="shared" si="8"/>
        <v>6.2578039317902405</v>
      </c>
      <c r="T9" s="208">
        <f t="shared" si="9"/>
        <v>7.2387660107178036</v>
      </c>
      <c r="U9" s="209">
        <f t="shared" si="10"/>
        <v>7.7185240831241622</v>
      </c>
      <c r="V9" s="210">
        <f t="shared" si="11"/>
        <v>993.75</v>
      </c>
      <c r="W9" s="211">
        <f t="shared" si="12"/>
        <v>624.47499999999991</v>
      </c>
      <c r="X9" s="212">
        <f t="shared" si="13"/>
        <v>555.95000000000005</v>
      </c>
      <c r="Y9" s="199"/>
      <c r="Z9" s="213">
        <f t="shared" si="14"/>
        <v>13.333333333333334</v>
      </c>
      <c r="AA9" s="206">
        <f t="shared" si="15"/>
        <v>20</v>
      </c>
      <c r="AB9" s="214">
        <f t="shared" si="16"/>
        <v>28</v>
      </c>
    </row>
    <row r="10" spans="1:28" ht="14.25">
      <c r="A10" s="111"/>
      <c r="B10" s="139">
        <v>4</v>
      </c>
      <c r="C10" s="140">
        <v>1733</v>
      </c>
      <c r="D10" s="141" t="str">
        <f t="shared" si="0"/>
        <v>ケロニア</v>
      </c>
      <c r="E10" s="229">
        <f t="shared" si="1"/>
        <v>9.6639925628124157</v>
      </c>
      <c r="F10" s="142">
        <v>4</v>
      </c>
      <c r="G10" s="143">
        <v>0.59252314814814822</v>
      </c>
      <c r="H10" s="140" t="str">
        <f t="shared" si="2"/>
        <v/>
      </c>
      <c r="I10" s="144">
        <f t="shared" si="3"/>
        <v>852.05</v>
      </c>
      <c r="J10" s="142"/>
      <c r="K10" s="145" t="str">
        <f t="shared" si="4"/>
        <v/>
      </c>
      <c r="L10" s="143" t="str">
        <f t="shared" si="5"/>
        <v/>
      </c>
      <c r="M10" s="146" t="str">
        <f t="shared" si="6"/>
        <v/>
      </c>
      <c r="N10" s="147" t="str">
        <f t="shared" si="7"/>
        <v/>
      </c>
      <c r="O10" s="148"/>
      <c r="P10" s="182" t="s">
        <v>357</v>
      </c>
      <c r="Q10" s="150"/>
      <c r="R10" s="191"/>
      <c r="S10" s="207">
        <f t="shared" si="8"/>
        <v>9.6639925628124157</v>
      </c>
      <c r="T10" s="208">
        <f t="shared" si="9"/>
        <v>9.8791674827856522</v>
      </c>
      <c r="U10" s="209">
        <f t="shared" si="10"/>
        <v>9.9384006543084329</v>
      </c>
      <c r="V10" s="210">
        <f t="shared" si="11"/>
        <v>852.05</v>
      </c>
      <c r="W10" s="211">
        <f t="shared" si="12"/>
        <v>559.9</v>
      </c>
      <c r="X10" s="212">
        <f t="shared" si="13"/>
        <v>501.85</v>
      </c>
      <c r="Y10" s="199"/>
      <c r="Z10" s="213">
        <f t="shared" si="14"/>
        <v>10</v>
      </c>
      <c r="AA10" s="206">
        <f t="shared" si="15"/>
        <v>15</v>
      </c>
      <c r="AB10" s="214">
        <f t="shared" si="16"/>
        <v>22</v>
      </c>
    </row>
    <row r="11" spans="1:28" ht="14.25">
      <c r="A11" s="111"/>
      <c r="B11" s="151">
        <v>5</v>
      </c>
      <c r="C11" s="152">
        <v>346</v>
      </c>
      <c r="D11" s="153" t="str">
        <f t="shared" si="0"/>
        <v>飛車角</v>
      </c>
      <c r="E11" s="230">
        <f t="shared" si="1"/>
        <v>9.7348293815462625</v>
      </c>
      <c r="F11" s="154">
        <v>5</v>
      </c>
      <c r="G11" s="155">
        <v>0.60381944444444446</v>
      </c>
      <c r="H11" s="156" t="str">
        <f t="shared" si="2"/>
        <v/>
      </c>
      <c r="I11" s="157">
        <f t="shared" si="3"/>
        <v>849.85</v>
      </c>
      <c r="J11" s="158"/>
      <c r="K11" s="159" t="str">
        <f t="shared" si="4"/>
        <v/>
      </c>
      <c r="L11" s="160" t="str">
        <f t="shared" si="5"/>
        <v/>
      </c>
      <c r="M11" s="161" t="str">
        <f t="shared" si="6"/>
        <v/>
      </c>
      <c r="N11" s="162" t="str">
        <f t="shared" si="7"/>
        <v/>
      </c>
      <c r="O11" s="163"/>
      <c r="P11" s="223" t="s">
        <v>358</v>
      </c>
      <c r="Q11" s="165"/>
      <c r="R11" s="191"/>
      <c r="S11" s="207">
        <f t="shared" si="8"/>
        <v>9.7348293815462625</v>
      </c>
      <c r="T11" s="208">
        <f t="shared" si="9"/>
        <v>9.5128547565040549</v>
      </c>
      <c r="U11" s="209">
        <f t="shared" si="10"/>
        <v>9.1340561251260386</v>
      </c>
      <c r="V11" s="210">
        <f t="shared" si="11"/>
        <v>849.85</v>
      </c>
      <c r="W11" s="211">
        <f t="shared" si="12"/>
        <v>567.375</v>
      </c>
      <c r="X11" s="212">
        <f t="shared" si="13"/>
        <v>519.29999999999995</v>
      </c>
      <c r="Y11" s="199"/>
      <c r="Z11" s="213">
        <f t="shared" si="14"/>
        <v>6.666666666666667</v>
      </c>
      <c r="AA11" s="206">
        <f t="shared" si="15"/>
        <v>10</v>
      </c>
      <c r="AB11" s="214">
        <f t="shared" si="16"/>
        <v>16</v>
      </c>
    </row>
    <row r="12" spans="1:28" ht="14.25">
      <c r="A12" s="111"/>
      <c r="B12" s="128">
        <v>6</v>
      </c>
      <c r="C12" s="129">
        <v>380</v>
      </c>
      <c r="D12" s="130" t="str">
        <f t="shared" si="0"/>
        <v>テティス</v>
      </c>
      <c r="E12" s="228">
        <f t="shared" si="1"/>
        <v>10.162953260779599</v>
      </c>
      <c r="F12" s="131">
        <v>6</v>
      </c>
      <c r="G12" s="132">
        <v>0.60503472222222221</v>
      </c>
      <c r="H12" s="129" t="str">
        <f t="shared" si="2"/>
        <v/>
      </c>
      <c r="I12" s="133">
        <f t="shared" si="3"/>
        <v>837</v>
      </c>
      <c r="J12" s="131"/>
      <c r="K12" s="134" t="str">
        <f t="shared" si="4"/>
        <v/>
      </c>
      <c r="L12" s="132" t="str">
        <f t="shared" si="5"/>
        <v/>
      </c>
      <c r="M12" s="135" t="str">
        <f t="shared" si="6"/>
        <v/>
      </c>
      <c r="N12" s="136" t="str">
        <f t="shared" si="7"/>
        <v/>
      </c>
      <c r="O12" s="137"/>
      <c r="P12" s="449" t="s">
        <v>359</v>
      </c>
      <c r="Q12" s="138"/>
      <c r="R12" s="191"/>
      <c r="S12" s="207">
        <f t="shared" si="8"/>
        <v>10.162953260779599</v>
      </c>
      <c r="T12" s="208">
        <f t="shared" si="9"/>
        <v>9.984224698428692</v>
      </c>
      <c r="U12" s="209">
        <f t="shared" si="10"/>
        <v>9.6909929245952782</v>
      </c>
      <c r="V12" s="210">
        <f t="shared" si="11"/>
        <v>837</v>
      </c>
      <c r="W12" s="211">
        <f t="shared" si="12"/>
        <v>557.82500000000005</v>
      </c>
      <c r="X12" s="212">
        <f t="shared" si="13"/>
        <v>506.99999999999994</v>
      </c>
      <c r="Y12" s="199"/>
      <c r="Z12" s="213">
        <f t="shared" si="14"/>
        <v>3.3333333333333335</v>
      </c>
      <c r="AA12" s="206">
        <f t="shared" si="15"/>
        <v>5</v>
      </c>
      <c r="AB12" s="214">
        <f t="shared" si="16"/>
        <v>10</v>
      </c>
    </row>
    <row r="13" spans="1:28" ht="14.25">
      <c r="A13" s="111"/>
      <c r="B13" s="139"/>
      <c r="C13" s="140"/>
      <c r="D13" s="141"/>
      <c r="E13" s="229"/>
      <c r="F13" s="142"/>
      <c r="G13" s="143"/>
      <c r="H13" s="140"/>
      <c r="I13" s="144" t="str">
        <f t="shared" si="3"/>
        <v/>
      </c>
      <c r="J13" s="142"/>
      <c r="K13" s="145" t="str">
        <f t="shared" si="4"/>
        <v/>
      </c>
      <c r="L13" s="143" t="str">
        <f t="shared" si="5"/>
        <v/>
      </c>
      <c r="M13" s="146" t="str">
        <f t="shared" si="6"/>
        <v/>
      </c>
      <c r="N13" s="147" t="str">
        <f t="shared" si="7"/>
        <v/>
      </c>
      <c r="O13" s="148"/>
      <c r="P13" s="149"/>
      <c r="Q13" s="150"/>
      <c r="R13" s="191"/>
      <c r="S13" s="207" t="str">
        <f t="shared" si="8"/>
        <v/>
      </c>
      <c r="T13" s="208" t="str">
        <f t="shared" si="9"/>
        <v/>
      </c>
      <c r="U13" s="209" t="str">
        <f t="shared" si="10"/>
        <v/>
      </c>
      <c r="V13" s="210" t="str">
        <f t="shared" si="11"/>
        <v/>
      </c>
      <c r="W13" s="211" t="str">
        <f t="shared" si="12"/>
        <v/>
      </c>
      <c r="X13" s="212" t="str">
        <f t="shared" si="13"/>
        <v/>
      </c>
      <c r="Y13" s="199"/>
      <c r="Z13" s="213" t="str">
        <f t="shared" si="14"/>
        <v/>
      </c>
      <c r="AA13" s="206" t="str">
        <f t="shared" si="15"/>
        <v/>
      </c>
      <c r="AB13" s="214" t="str">
        <f t="shared" si="16"/>
        <v/>
      </c>
    </row>
    <row r="14" spans="1:28" ht="14.25">
      <c r="A14" s="111"/>
      <c r="B14" s="139"/>
      <c r="C14" s="140"/>
      <c r="D14" s="141"/>
      <c r="E14" s="229"/>
      <c r="F14" s="142"/>
      <c r="G14" s="143"/>
      <c r="H14" s="140"/>
      <c r="I14" s="144" t="str">
        <f t="shared" si="3"/>
        <v/>
      </c>
      <c r="J14" s="142"/>
      <c r="K14" s="145" t="str">
        <f t="shared" si="4"/>
        <v/>
      </c>
      <c r="L14" s="143" t="str">
        <f t="shared" si="5"/>
        <v/>
      </c>
      <c r="M14" s="146" t="str">
        <f t="shared" si="6"/>
        <v/>
      </c>
      <c r="N14" s="147" t="str">
        <f t="shared" si="7"/>
        <v/>
      </c>
      <c r="O14" s="148"/>
      <c r="P14" s="182"/>
      <c r="Q14" s="150"/>
      <c r="R14" s="191"/>
      <c r="S14" s="207" t="str">
        <f t="shared" si="8"/>
        <v/>
      </c>
      <c r="T14" s="208" t="str">
        <f t="shared" si="9"/>
        <v/>
      </c>
      <c r="U14" s="209" t="str">
        <f t="shared" si="10"/>
        <v/>
      </c>
      <c r="V14" s="210" t="str">
        <f t="shared" si="11"/>
        <v/>
      </c>
      <c r="W14" s="211" t="str">
        <f t="shared" si="12"/>
        <v/>
      </c>
      <c r="X14" s="212" t="str">
        <f t="shared" si="13"/>
        <v/>
      </c>
      <c r="Y14" s="199"/>
      <c r="Z14" s="213" t="str">
        <f t="shared" si="14"/>
        <v/>
      </c>
      <c r="AA14" s="206" t="str">
        <f t="shared" si="15"/>
        <v/>
      </c>
      <c r="AB14" s="214" t="str">
        <f t="shared" si="16"/>
        <v/>
      </c>
    </row>
    <row r="15" spans="1:28" ht="14.25">
      <c r="A15" s="111"/>
      <c r="B15" s="139"/>
      <c r="C15" s="140"/>
      <c r="D15" s="141"/>
      <c r="E15" s="229"/>
      <c r="F15" s="142"/>
      <c r="G15" s="143"/>
      <c r="H15" s="140"/>
      <c r="I15" s="144" t="str">
        <f t="shared" si="3"/>
        <v/>
      </c>
      <c r="J15" s="142"/>
      <c r="K15" s="145" t="str">
        <f t="shared" si="4"/>
        <v/>
      </c>
      <c r="L15" s="143" t="str">
        <f t="shared" si="5"/>
        <v/>
      </c>
      <c r="M15" s="146" t="str">
        <f t="shared" si="6"/>
        <v/>
      </c>
      <c r="N15" s="147" t="str">
        <f t="shared" si="7"/>
        <v/>
      </c>
      <c r="O15" s="148"/>
      <c r="P15" s="365"/>
      <c r="Q15" s="150"/>
      <c r="R15" s="191"/>
      <c r="S15" s="207" t="str">
        <f t="shared" si="8"/>
        <v/>
      </c>
      <c r="T15" s="208" t="str">
        <f t="shared" si="9"/>
        <v/>
      </c>
      <c r="U15" s="209" t="str">
        <f t="shared" si="10"/>
        <v/>
      </c>
      <c r="V15" s="210" t="str">
        <f t="shared" si="11"/>
        <v/>
      </c>
      <c r="W15" s="211" t="str">
        <f t="shared" si="12"/>
        <v/>
      </c>
      <c r="X15" s="212" t="str">
        <f t="shared" si="13"/>
        <v/>
      </c>
      <c r="Y15" s="199"/>
      <c r="Z15" s="213" t="str">
        <f t="shared" si="14"/>
        <v/>
      </c>
      <c r="AA15" s="206" t="str">
        <f t="shared" si="15"/>
        <v/>
      </c>
      <c r="AB15" s="214" t="str">
        <f t="shared" si="16"/>
        <v/>
      </c>
    </row>
    <row r="16" spans="1:28" ht="14.25">
      <c r="A16" s="111"/>
      <c r="B16" s="151"/>
      <c r="C16" s="152"/>
      <c r="D16" s="153"/>
      <c r="E16" s="230"/>
      <c r="F16" s="154"/>
      <c r="G16" s="155"/>
      <c r="H16" s="152"/>
      <c r="I16" s="166" t="str">
        <f t="shared" si="3"/>
        <v/>
      </c>
      <c r="J16" s="154"/>
      <c r="K16" s="168" t="str">
        <f t="shared" si="4"/>
        <v/>
      </c>
      <c r="L16" s="155" t="str">
        <f t="shared" si="5"/>
        <v/>
      </c>
      <c r="M16" s="169" t="str">
        <f t="shared" si="6"/>
        <v/>
      </c>
      <c r="N16" s="170" t="str">
        <f t="shared" si="7"/>
        <v/>
      </c>
      <c r="O16" s="171"/>
      <c r="P16" s="223"/>
      <c r="Q16" s="165"/>
      <c r="R16" s="191"/>
      <c r="S16" s="207" t="str">
        <f t="shared" si="8"/>
        <v/>
      </c>
      <c r="T16" s="208" t="str">
        <f t="shared" si="9"/>
        <v/>
      </c>
      <c r="U16" s="209" t="str">
        <f t="shared" si="10"/>
        <v/>
      </c>
      <c r="V16" s="210" t="str">
        <f t="shared" si="11"/>
        <v/>
      </c>
      <c r="W16" s="211" t="str">
        <f t="shared" si="12"/>
        <v/>
      </c>
      <c r="X16" s="212" t="str">
        <f t="shared" si="13"/>
        <v/>
      </c>
      <c r="Y16" s="199"/>
      <c r="Z16" s="213" t="str">
        <f t="shared" si="14"/>
        <v/>
      </c>
      <c r="AA16" s="206" t="str">
        <f t="shared" si="15"/>
        <v/>
      </c>
      <c r="AB16" s="214" t="str">
        <f t="shared" si="16"/>
        <v/>
      </c>
    </row>
    <row r="17" spans="1:28" ht="14.25">
      <c r="A17" s="111"/>
      <c r="B17" s="128"/>
      <c r="C17" s="129"/>
      <c r="D17" s="130"/>
      <c r="E17" s="228"/>
      <c r="F17" s="131"/>
      <c r="G17" s="132"/>
      <c r="H17" s="172"/>
      <c r="I17" s="173" t="str">
        <f t="shared" si="3"/>
        <v/>
      </c>
      <c r="J17" s="362"/>
      <c r="K17" s="175" t="str">
        <f t="shared" si="4"/>
        <v/>
      </c>
      <c r="L17" s="176" t="str">
        <f t="shared" si="5"/>
        <v/>
      </c>
      <c r="M17" s="177" t="str">
        <f t="shared" si="6"/>
        <v/>
      </c>
      <c r="N17" s="178" t="str">
        <f t="shared" si="7"/>
        <v/>
      </c>
      <c r="O17" s="137"/>
      <c r="P17" s="227"/>
      <c r="Q17" s="138"/>
      <c r="R17" s="191"/>
      <c r="S17" s="207" t="str">
        <f t="shared" si="8"/>
        <v/>
      </c>
      <c r="T17" s="208" t="str">
        <f t="shared" si="9"/>
        <v/>
      </c>
      <c r="U17" s="209" t="str">
        <f t="shared" si="10"/>
        <v/>
      </c>
      <c r="V17" s="210" t="str">
        <f t="shared" si="11"/>
        <v/>
      </c>
      <c r="W17" s="211" t="str">
        <f t="shared" si="12"/>
        <v/>
      </c>
      <c r="X17" s="212" t="str">
        <f t="shared" si="13"/>
        <v/>
      </c>
      <c r="Y17" s="199"/>
      <c r="Z17" s="213" t="str">
        <f t="shared" si="14"/>
        <v/>
      </c>
      <c r="AA17" s="206" t="str">
        <f t="shared" si="15"/>
        <v/>
      </c>
      <c r="AB17" s="214" t="str">
        <f t="shared" si="16"/>
        <v/>
      </c>
    </row>
    <row r="18" spans="1:28" ht="14.25">
      <c r="A18" s="111"/>
      <c r="B18" s="139"/>
      <c r="C18" s="140"/>
      <c r="D18" s="141"/>
      <c r="E18" s="229"/>
      <c r="F18" s="142"/>
      <c r="G18" s="143"/>
      <c r="H18" s="140"/>
      <c r="I18" s="144" t="str">
        <f t="shared" si="3"/>
        <v/>
      </c>
      <c r="J18" s="222"/>
      <c r="K18" s="145" t="str">
        <f t="shared" si="4"/>
        <v/>
      </c>
      <c r="L18" s="143" t="str">
        <f t="shared" si="5"/>
        <v/>
      </c>
      <c r="M18" s="146" t="str">
        <f t="shared" si="6"/>
        <v/>
      </c>
      <c r="N18" s="147" t="str">
        <f t="shared" si="7"/>
        <v/>
      </c>
      <c r="O18" s="148"/>
      <c r="P18" s="182"/>
      <c r="Q18" s="150"/>
      <c r="R18" s="191"/>
      <c r="S18" s="207" t="str">
        <f t="shared" si="8"/>
        <v/>
      </c>
      <c r="T18" s="208" t="str">
        <f t="shared" si="9"/>
        <v/>
      </c>
      <c r="U18" s="209" t="str">
        <f t="shared" si="10"/>
        <v/>
      </c>
      <c r="V18" s="210" t="str">
        <f t="shared" si="11"/>
        <v/>
      </c>
      <c r="W18" s="211" t="str">
        <f t="shared" si="12"/>
        <v/>
      </c>
      <c r="X18" s="212" t="str">
        <f t="shared" si="13"/>
        <v/>
      </c>
      <c r="Y18" s="199"/>
      <c r="Z18" s="213" t="str">
        <f t="shared" si="14"/>
        <v/>
      </c>
      <c r="AA18" s="206" t="str">
        <f t="shared" si="15"/>
        <v/>
      </c>
      <c r="AB18" s="214" t="str">
        <f t="shared" si="16"/>
        <v/>
      </c>
    </row>
    <row r="19" spans="1:28" ht="14.25">
      <c r="A19" s="111"/>
      <c r="B19" s="139"/>
      <c r="C19" s="140"/>
      <c r="D19" s="141"/>
      <c r="E19" s="229"/>
      <c r="F19" s="142"/>
      <c r="G19" s="143"/>
      <c r="H19" s="140"/>
      <c r="I19" s="144" t="str">
        <f t="shared" si="3"/>
        <v/>
      </c>
      <c r="J19" s="142"/>
      <c r="K19" s="145" t="str">
        <f t="shared" si="4"/>
        <v/>
      </c>
      <c r="L19" s="143" t="str">
        <f t="shared" si="5"/>
        <v/>
      </c>
      <c r="M19" s="146" t="str">
        <f t="shared" si="6"/>
        <v/>
      </c>
      <c r="N19" s="147" t="str">
        <f t="shared" si="7"/>
        <v/>
      </c>
      <c r="O19" s="148"/>
      <c r="P19" s="182"/>
      <c r="Q19" s="150"/>
      <c r="R19" s="191"/>
      <c r="S19" s="207" t="str">
        <f t="shared" si="8"/>
        <v/>
      </c>
      <c r="T19" s="208" t="str">
        <f t="shared" si="9"/>
        <v/>
      </c>
      <c r="U19" s="209" t="str">
        <f t="shared" si="10"/>
        <v/>
      </c>
      <c r="V19" s="210" t="str">
        <f t="shared" si="11"/>
        <v/>
      </c>
      <c r="W19" s="211" t="str">
        <f t="shared" si="12"/>
        <v/>
      </c>
      <c r="X19" s="212" t="str">
        <f t="shared" si="13"/>
        <v/>
      </c>
      <c r="Y19" s="199"/>
      <c r="Z19" s="213" t="str">
        <f t="shared" si="14"/>
        <v/>
      </c>
      <c r="AA19" s="206" t="str">
        <f t="shared" si="15"/>
        <v/>
      </c>
      <c r="AB19" s="214" t="str">
        <f t="shared" si="16"/>
        <v/>
      </c>
    </row>
    <row r="20" spans="1:28" ht="14.25">
      <c r="A20" s="111"/>
      <c r="B20" s="139"/>
      <c r="C20" s="140"/>
      <c r="D20" s="141"/>
      <c r="E20" s="229"/>
      <c r="F20" s="142"/>
      <c r="G20" s="143"/>
      <c r="H20" s="140"/>
      <c r="I20" s="144" t="str">
        <f t="shared" si="3"/>
        <v/>
      </c>
      <c r="J20" s="222"/>
      <c r="K20" s="145" t="str">
        <f t="shared" si="4"/>
        <v/>
      </c>
      <c r="L20" s="143" t="str">
        <f t="shared" si="5"/>
        <v/>
      </c>
      <c r="M20" s="146" t="str">
        <f t="shared" si="6"/>
        <v/>
      </c>
      <c r="N20" s="147" t="str">
        <f t="shared" si="7"/>
        <v/>
      </c>
      <c r="O20" s="148"/>
      <c r="P20" s="366"/>
      <c r="Q20" s="150"/>
      <c r="R20" s="191"/>
      <c r="S20" s="207" t="str">
        <f t="shared" si="8"/>
        <v/>
      </c>
      <c r="T20" s="208" t="str">
        <f t="shared" si="9"/>
        <v/>
      </c>
      <c r="U20" s="209" t="str">
        <f t="shared" si="10"/>
        <v/>
      </c>
      <c r="V20" s="210" t="str">
        <f t="shared" si="11"/>
        <v/>
      </c>
      <c r="W20" s="211" t="str">
        <f t="shared" si="12"/>
        <v/>
      </c>
      <c r="X20" s="212" t="str">
        <f t="shared" si="13"/>
        <v/>
      </c>
      <c r="Y20" s="199"/>
      <c r="Z20" s="213" t="str">
        <f t="shared" si="14"/>
        <v/>
      </c>
      <c r="AA20" s="206" t="str">
        <f t="shared" si="15"/>
        <v/>
      </c>
      <c r="AB20" s="214" t="str">
        <f t="shared" si="16"/>
        <v/>
      </c>
    </row>
    <row r="21" spans="1:28" ht="14.25">
      <c r="A21" s="111"/>
      <c r="B21" s="151"/>
      <c r="C21" s="368"/>
      <c r="D21" s="153"/>
      <c r="E21" s="154"/>
      <c r="F21" s="154"/>
      <c r="G21" s="155"/>
      <c r="H21" s="152"/>
      <c r="I21" s="166" t="str">
        <f t="shared" si="3"/>
        <v/>
      </c>
      <c r="J21" s="154"/>
      <c r="K21" s="168" t="str">
        <f t="shared" si="4"/>
        <v/>
      </c>
      <c r="L21" s="155" t="str">
        <f t="shared" si="5"/>
        <v/>
      </c>
      <c r="M21" s="169" t="str">
        <f t="shared" si="6"/>
        <v/>
      </c>
      <c r="N21" s="170" t="str">
        <f t="shared" si="7"/>
        <v/>
      </c>
      <c r="O21" s="171"/>
      <c r="P21" s="223"/>
      <c r="Q21" s="165"/>
      <c r="R21" s="191"/>
      <c r="S21" s="207" t="str">
        <f t="shared" si="8"/>
        <v/>
      </c>
      <c r="T21" s="208" t="str">
        <f t="shared" si="9"/>
        <v/>
      </c>
      <c r="U21" s="209" t="str">
        <f t="shared" si="10"/>
        <v/>
      </c>
      <c r="V21" s="210" t="str">
        <f t="shared" si="11"/>
        <v/>
      </c>
      <c r="W21" s="211" t="str">
        <f t="shared" si="12"/>
        <v/>
      </c>
      <c r="X21" s="212" t="str">
        <f t="shared" si="13"/>
        <v/>
      </c>
      <c r="Y21" s="199"/>
      <c r="Z21" s="213" t="str">
        <f t="shared" si="14"/>
        <v/>
      </c>
      <c r="AA21" s="206" t="str">
        <f t="shared" si="15"/>
        <v/>
      </c>
      <c r="AB21" s="214" t="str">
        <f t="shared" si="16"/>
        <v/>
      </c>
    </row>
    <row r="22" spans="1:28" ht="14.25">
      <c r="A22" s="111"/>
      <c r="B22" s="180"/>
      <c r="C22" s="172"/>
      <c r="D22" s="185"/>
      <c r="E22" s="369"/>
      <c r="F22" s="174"/>
      <c r="G22" s="176"/>
      <c r="H22" s="172"/>
      <c r="I22" s="173" t="str">
        <f t="shared" si="3"/>
        <v/>
      </c>
      <c r="J22" s="362"/>
      <c r="K22" s="175" t="str">
        <f t="shared" si="4"/>
        <v/>
      </c>
      <c r="L22" s="176" t="str">
        <f t="shared" si="5"/>
        <v/>
      </c>
      <c r="M22" s="177" t="str">
        <f t="shared" si="6"/>
        <v/>
      </c>
      <c r="N22" s="178" t="str">
        <f t="shared" si="7"/>
        <v/>
      </c>
      <c r="O22" s="179"/>
      <c r="P22" s="367"/>
      <c r="Q22" s="181"/>
      <c r="R22" s="191"/>
      <c r="S22" s="207" t="str">
        <f t="shared" si="8"/>
        <v/>
      </c>
      <c r="T22" s="208" t="str">
        <f t="shared" si="9"/>
        <v/>
      </c>
      <c r="U22" s="209" t="str">
        <f t="shared" si="10"/>
        <v/>
      </c>
      <c r="V22" s="210" t="str">
        <f t="shared" si="11"/>
        <v/>
      </c>
      <c r="W22" s="211" t="str">
        <f t="shared" si="12"/>
        <v/>
      </c>
      <c r="X22" s="212" t="str">
        <f t="shared" si="13"/>
        <v/>
      </c>
      <c r="Y22" s="199"/>
      <c r="Z22" s="213" t="str">
        <f t="shared" si="14"/>
        <v/>
      </c>
      <c r="AA22" s="206" t="str">
        <f t="shared" si="15"/>
        <v/>
      </c>
      <c r="AB22" s="214" t="str">
        <f t="shared" si="16"/>
        <v/>
      </c>
    </row>
    <row r="23" spans="1:28" ht="14.25">
      <c r="A23" s="111"/>
      <c r="B23" s="139"/>
      <c r="C23" s="140"/>
      <c r="D23" s="141"/>
      <c r="E23" s="142"/>
      <c r="F23" s="142"/>
      <c r="G23" s="143"/>
      <c r="H23" s="140"/>
      <c r="I23" s="144" t="str">
        <f t="shared" si="3"/>
        <v/>
      </c>
      <c r="J23" s="142"/>
      <c r="K23" s="145" t="str">
        <f t="shared" si="4"/>
        <v/>
      </c>
      <c r="L23" s="143" t="str">
        <f t="shared" si="5"/>
        <v/>
      </c>
      <c r="M23" s="146" t="str">
        <f t="shared" si="6"/>
        <v/>
      </c>
      <c r="N23" s="147" t="str">
        <f t="shared" si="7"/>
        <v/>
      </c>
      <c r="O23" s="148"/>
      <c r="P23" s="182"/>
      <c r="Q23" s="150"/>
      <c r="R23" s="191"/>
      <c r="S23" s="207" t="str">
        <f t="shared" si="8"/>
        <v/>
      </c>
      <c r="T23" s="208" t="str">
        <f t="shared" si="9"/>
        <v/>
      </c>
      <c r="U23" s="209" t="str">
        <f t="shared" si="10"/>
        <v/>
      </c>
      <c r="V23" s="210" t="str">
        <f t="shared" si="11"/>
        <v/>
      </c>
      <c r="W23" s="211" t="str">
        <f t="shared" si="12"/>
        <v/>
      </c>
      <c r="X23" s="212" t="str">
        <f t="shared" si="13"/>
        <v/>
      </c>
      <c r="Y23" s="199"/>
      <c r="Z23" s="213" t="str">
        <f t="shared" si="14"/>
        <v/>
      </c>
      <c r="AA23" s="206" t="str">
        <f t="shared" si="15"/>
        <v/>
      </c>
      <c r="AB23" s="214" t="str">
        <f t="shared" si="16"/>
        <v/>
      </c>
    </row>
    <row r="24" spans="1:28" ht="14.25">
      <c r="A24" s="111"/>
      <c r="B24" s="180"/>
      <c r="C24" s="140"/>
      <c r="D24" s="185"/>
      <c r="E24" s="142"/>
      <c r="F24" s="142"/>
      <c r="G24" s="143"/>
      <c r="H24" s="140"/>
      <c r="I24" s="144"/>
      <c r="J24" s="142"/>
      <c r="K24" s="145"/>
      <c r="L24" s="143"/>
      <c r="M24" s="146"/>
      <c r="N24" s="147"/>
      <c r="O24" s="148"/>
      <c r="P24" s="183"/>
      <c r="Q24" s="150"/>
      <c r="R24" s="191"/>
      <c r="S24" s="207" t="str">
        <f t="shared" si="8"/>
        <v/>
      </c>
      <c r="T24" s="208" t="str">
        <f t="shared" si="9"/>
        <v/>
      </c>
      <c r="U24" s="209" t="str">
        <f t="shared" si="10"/>
        <v/>
      </c>
      <c r="V24" s="210" t="str">
        <f t="shared" si="11"/>
        <v/>
      </c>
      <c r="W24" s="211" t="str">
        <f t="shared" si="12"/>
        <v/>
      </c>
      <c r="X24" s="212" t="str">
        <f t="shared" si="13"/>
        <v/>
      </c>
      <c r="Y24" s="199"/>
      <c r="Z24" s="213" t="str">
        <f t="shared" si="14"/>
        <v/>
      </c>
      <c r="AA24" s="206" t="str">
        <f t="shared" si="15"/>
        <v/>
      </c>
      <c r="AB24" s="214" t="str">
        <f t="shared" si="16"/>
        <v/>
      </c>
    </row>
    <row r="25" spans="1:28" ht="14.25">
      <c r="A25" s="111"/>
      <c r="B25" s="139"/>
      <c r="C25" s="140"/>
      <c r="D25" s="141" t="str">
        <f t="shared" ref="D25:D31" si="17">IF(ISBLANK(C25),"",VLOOKUP(C25,各艇データ,2,FALSE))</f>
        <v/>
      </c>
      <c r="E25" s="142"/>
      <c r="F25" s="142"/>
      <c r="G25" s="143"/>
      <c r="H25" s="140"/>
      <c r="I25" s="144"/>
      <c r="J25" s="142"/>
      <c r="K25" s="145"/>
      <c r="L25" s="143"/>
      <c r="M25" s="146"/>
      <c r="N25" s="147"/>
      <c r="O25" s="148"/>
      <c r="P25" s="183"/>
      <c r="Q25" s="150"/>
      <c r="R25" s="191"/>
      <c r="S25" s="207" t="str">
        <f t="shared" si="8"/>
        <v/>
      </c>
      <c r="T25" s="208" t="str">
        <f t="shared" si="9"/>
        <v/>
      </c>
      <c r="U25" s="209" t="str">
        <f t="shared" si="10"/>
        <v/>
      </c>
      <c r="V25" s="210" t="str">
        <f t="shared" si="11"/>
        <v/>
      </c>
      <c r="W25" s="211" t="str">
        <f t="shared" si="12"/>
        <v/>
      </c>
      <c r="X25" s="212" t="str">
        <f t="shared" si="13"/>
        <v/>
      </c>
      <c r="Y25" s="199"/>
      <c r="Z25" s="213" t="str">
        <f t="shared" si="14"/>
        <v/>
      </c>
      <c r="AA25" s="206" t="str">
        <f t="shared" si="15"/>
        <v/>
      </c>
      <c r="AB25" s="214" t="str">
        <f t="shared" si="16"/>
        <v/>
      </c>
    </row>
    <row r="26" spans="1:28" ht="14.25">
      <c r="A26" s="111"/>
      <c r="B26" s="151"/>
      <c r="C26" s="152"/>
      <c r="D26" s="153" t="str">
        <f t="shared" si="17"/>
        <v/>
      </c>
      <c r="E26" s="154"/>
      <c r="F26" s="154"/>
      <c r="G26" s="155"/>
      <c r="H26" s="152" t="str">
        <f>IFERROR(IF(G26-$Q$2&lt;=0,"",(G26-$Q$2)*86400),"")</f>
        <v/>
      </c>
      <c r="I26" s="166" t="str">
        <f>IF($I$6="Ⅰ",V26,IF($I$6="Ⅱ",W26,IF($I$6="Ⅲ",X26,"")))</f>
        <v/>
      </c>
      <c r="J26" s="154"/>
      <c r="K26" s="168" t="str">
        <f>IFERROR(H26*(1+0.01*J26)-I26*$N$3,"")</f>
        <v/>
      </c>
      <c r="L26" s="155" t="str">
        <f>IFERROR((K26-$K$7)/86400,"")</f>
        <v/>
      </c>
      <c r="M26" s="169" t="str">
        <f>IFERROR((K26-$K$7)/$N$3,"")</f>
        <v/>
      </c>
      <c r="N26" s="170" t="str">
        <f>IFERROR($N$3/(H26/3600),"")</f>
        <v/>
      </c>
      <c r="O26" s="171" t="str">
        <f>IF($O$6="MAX=20",Z26,IF($O$6="MAX=30",AA26,IF($O$6="MAX=40",AB26,"")))</f>
        <v/>
      </c>
      <c r="P26" s="184"/>
      <c r="Q26" s="165"/>
      <c r="R26" s="191"/>
      <c r="S26" s="207" t="str">
        <f t="shared" si="8"/>
        <v/>
      </c>
      <c r="T26" s="208" t="str">
        <f t="shared" si="9"/>
        <v/>
      </c>
      <c r="U26" s="209" t="str">
        <f t="shared" si="10"/>
        <v/>
      </c>
      <c r="V26" s="210" t="str">
        <f t="shared" si="11"/>
        <v/>
      </c>
      <c r="W26" s="211" t="str">
        <f t="shared" si="12"/>
        <v/>
      </c>
      <c r="X26" s="212" t="str">
        <f t="shared" si="13"/>
        <v/>
      </c>
      <c r="Y26" s="199"/>
      <c r="Z26" s="213" t="str">
        <f t="shared" si="14"/>
        <v/>
      </c>
      <c r="AA26" s="206" t="str">
        <f t="shared" si="15"/>
        <v/>
      </c>
      <c r="AB26" s="214" t="str">
        <f t="shared" si="16"/>
        <v/>
      </c>
    </row>
    <row r="27" spans="1:28" ht="14.25">
      <c r="A27" s="111"/>
      <c r="B27" s="180"/>
      <c r="C27" s="172"/>
      <c r="D27" s="185" t="str">
        <f t="shared" si="17"/>
        <v/>
      </c>
      <c r="E27" s="174"/>
      <c r="F27" s="174"/>
      <c r="G27" s="176"/>
      <c r="H27" s="129" t="str">
        <f>IFERROR(IF(G27-$Q$2&lt;=0,"",(G27-$Q$2)*86400),"")</f>
        <v/>
      </c>
      <c r="I27" s="133"/>
      <c r="J27" s="131"/>
      <c r="K27" s="134" t="str">
        <f>IFERROR(H27*(1+0.01*J27)-I27*$N$3,"")</f>
        <v/>
      </c>
      <c r="L27" s="132" t="str">
        <f>IFERROR((K27-$K$7)/86400,"")</f>
        <v/>
      </c>
      <c r="M27" s="135" t="str">
        <f>IFERROR((K27-$K$7)/$N$3,"")</f>
        <v/>
      </c>
      <c r="N27" s="136" t="str">
        <f>IFERROR($N$3/(H27/3600),"")</f>
        <v/>
      </c>
      <c r="O27" s="137"/>
      <c r="P27" s="186"/>
      <c r="Q27" s="181"/>
      <c r="R27" s="191"/>
      <c r="S27" s="207" t="str">
        <f t="shared" si="8"/>
        <v/>
      </c>
      <c r="T27" s="208" t="str">
        <f t="shared" si="9"/>
        <v/>
      </c>
      <c r="U27" s="209" t="str">
        <f t="shared" si="10"/>
        <v/>
      </c>
      <c r="V27" s="210" t="str">
        <f t="shared" si="11"/>
        <v/>
      </c>
      <c r="W27" s="211" t="str">
        <f t="shared" si="12"/>
        <v/>
      </c>
      <c r="X27" s="212" t="str">
        <f t="shared" si="13"/>
        <v/>
      </c>
      <c r="Y27" s="199"/>
      <c r="Z27" s="213" t="str">
        <f t="shared" si="14"/>
        <v/>
      </c>
      <c r="AA27" s="206" t="str">
        <f t="shared" si="15"/>
        <v/>
      </c>
      <c r="AB27" s="214" t="str">
        <f t="shared" si="16"/>
        <v/>
      </c>
    </row>
    <row r="28" spans="1:28" ht="14.25" customHeight="1">
      <c r="A28" s="111"/>
      <c r="B28" s="139"/>
      <c r="C28" s="140"/>
      <c r="D28" s="141" t="str">
        <f t="shared" si="17"/>
        <v/>
      </c>
      <c r="E28" s="142"/>
      <c r="F28" s="142"/>
      <c r="G28" s="143"/>
      <c r="H28" s="140"/>
      <c r="I28" s="144"/>
      <c r="J28" s="142"/>
      <c r="K28" s="145"/>
      <c r="L28" s="143"/>
      <c r="M28" s="146"/>
      <c r="N28" s="147"/>
      <c r="O28" s="148"/>
      <c r="P28" s="187"/>
      <c r="Q28" s="150"/>
      <c r="R28" s="191"/>
      <c r="S28" s="207" t="str">
        <f t="shared" si="8"/>
        <v/>
      </c>
      <c r="T28" s="208" t="str">
        <f t="shared" si="9"/>
        <v/>
      </c>
      <c r="U28" s="209" t="str">
        <f t="shared" si="10"/>
        <v/>
      </c>
      <c r="V28" s="210" t="str">
        <f t="shared" si="11"/>
        <v/>
      </c>
      <c r="W28" s="211" t="str">
        <f t="shared" si="12"/>
        <v/>
      </c>
      <c r="X28" s="212" t="str">
        <f t="shared" si="13"/>
        <v/>
      </c>
      <c r="Y28" s="199"/>
      <c r="Z28" s="213" t="str">
        <f t="shared" si="14"/>
        <v/>
      </c>
      <c r="AA28" s="206" t="str">
        <f t="shared" si="15"/>
        <v/>
      </c>
      <c r="AB28" s="214" t="str">
        <f t="shared" si="16"/>
        <v/>
      </c>
    </row>
    <row r="29" spans="1:28" ht="14.25">
      <c r="A29" s="111"/>
      <c r="B29" s="139"/>
      <c r="C29" s="140"/>
      <c r="D29" s="141" t="str">
        <f t="shared" si="17"/>
        <v/>
      </c>
      <c r="E29" s="142"/>
      <c r="F29" s="142"/>
      <c r="G29" s="143"/>
      <c r="H29" s="140"/>
      <c r="I29" s="144"/>
      <c r="J29" s="142"/>
      <c r="K29" s="145"/>
      <c r="L29" s="143"/>
      <c r="M29" s="146"/>
      <c r="N29" s="147"/>
      <c r="O29" s="148"/>
      <c r="P29" s="183"/>
      <c r="Q29" s="150"/>
      <c r="R29" s="191"/>
      <c r="S29" s="207" t="str">
        <f t="shared" si="8"/>
        <v/>
      </c>
      <c r="T29" s="208" t="str">
        <f t="shared" si="9"/>
        <v/>
      </c>
      <c r="U29" s="209" t="str">
        <f t="shared" si="10"/>
        <v/>
      </c>
      <c r="V29" s="210" t="str">
        <f t="shared" si="11"/>
        <v/>
      </c>
      <c r="W29" s="211" t="str">
        <f t="shared" si="12"/>
        <v/>
      </c>
      <c r="X29" s="212" t="str">
        <f t="shared" si="13"/>
        <v/>
      </c>
      <c r="Y29" s="199"/>
      <c r="Z29" s="213" t="str">
        <f t="shared" si="14"/>
        <v/>
      </c>
      <c r="AA29" s="206" t="str">
        <f t="shared" si="15"/>
        <v/>
      </c>
      <c r="AB29" s="214" t="str">
        <f t="shared" si="16"/>
        <v/>
      </c>
    </row>
    <row r="30" spans="1:28" ht="14.25" customHeight="1">
      <c r="A30" s="111"/>
      <c r="B30" s="139"/>
      <c r="C30" s="140"/>
      <c r="D30" s="141" t="str">
        <f t="shared" si="17"/>
        <v/>
      </c>
      <c r="E30" s="142"/>
      <c r="F30" s="142"/>
      <c r="G30" s="143"/>
      <c r="H30" s="140"/>
      <c r="I30" s="144"/>
      <c r="J30" s="142"/>
      <c r="K30" s="145"/>
      <c r="L30" s="143"/>
      <c r="M30" s="146"/>
      <c r="N30" s="147"/>
      <c r="O30" s="148"/>
      <c r="P30" s="183"/>
      <c r="Q30" s="150"/>
      <c r="R30" s="191"/>
      <c r="S30" s="207" t="str">
        <f t="shared" si="8"/>
        <v/>
      </c>
      <c r="T30" s="208" t="str">
        <f t="shared" si="9"/>
        <v/>
      </c>
      <c r="U30" s="209" t="str">
        <f t="shared" si="10"/>
        <v/>
      </c>
      <c r="V30" s="210" t="str">
        <f t="shared" si="11"/>
        <v/>
      </c>
      <c r="W30" s="211" t="str">
        <f t="shared" si="12"/>
        <v/>
      </c>
      <c r="X30" s="212" t="str">
        <f t="shared" si="13"/>
        <v/>
      </c>
      <c r="Y30" s="199"/>
      <c r="Z30" s="213" t="str">
        <f t="shared" si="14"/>
        <v/>
      </c>
      <c r="AA30" s="206" t="str">
        <f t="shared" si="15"/>
        <v/>
      </c>
      <c r="AB30" s="214" t="str">
        <f t="shared" si="16"/>
        <v/>
      </c>
    </row>
    <row r="31" spans="1:28" ht="15" thickBot="1">
      <c r="A31" s="111"/>
      <c r="B31" s="139"/>
      <c r="C31" s="140"/>
      <c r="D31" s="153" t="str">
        <f t="shared" si="17"/>
        <v/>
      </c>
      <c r="E31" s="154"/>
      <c r="F31" s="142"/>
      <c r="G31" s="143"/>
      <c r="H31" s="152" t="str">
        <f>IFERROR(IF(G31-$Q$2&lt;=0,"",(G31-$Q$2)*86400),"")</f>
        <v/>
      </c>
      <c r="I31" s="166" t="str">
        <f>IF($I$6="Ⅰ",V31,IF($I$6="Ⅱ",W31,IF($I$6="Ⅲ",X31,"")))</f>
        <v/>
      </c>
      <c r="J31" s="154"/>
      <c r="K31" s="168" t="str">
        <f>IFERROR(H31*(1+0.01*J31)-I31*$N$3,"")</f>
        <v/>
      </c>
      <c r="L31" s="155" t="str">
        <f>IFERROR((K31-$K$7)/86400,"")</f>
        <v/>
      </c>
      <c r="M31" s="169" t="str">
        <f>IFERROR((K31-$K$7)/$N$3,"")</f>
        <v/>
      </c>
      <c r="N31" s="170" t="str">
        <f>IFERROR($N$3/(H31/3600),"")</f>
        <v/>
      </c>
      <c r="O31" s="171" t="str">
        <f>IF($O$6="MAX=20",Z31,IF($O$6="MAX=30",AA31,IF($O$6="MAX=40",AB31,"")))</f>
        <v/>
      </c>
      <c r="P31" s="184"/>
      <c r="Q31" s="165"/>
      <c r="R31" s="191"/>
      <c r="S31" s="215" t="str">
        <f t="shared" si="8"/>
        <v/>
      </c>
      <c r="T31" s="216" t="str">
        <f t="shared" si="9"/>
        <v/>
      </c>
      <c r="U31" s="217" t="str">
        <f t="shared" si="10"/>
        <v/>
      </c>
      <c r="V31" s="218" t="str">
        <f t="shared" si="11"/>
        <v/>
      </c>
      <c r="W31" s="219" t="str">
        <f t="shared" si="12"/>
        <v/>
      </c>
      <c r="X31" s="220" t="str">
        <f t="shared" si="13"/>
        <v/>
      </c>
      <c r="Y31" s="199"/>
      <c r="Z31" s="224" t="str">
        <f t="shared" si="14"/>
        <v/>
      </c>
      <c r="AA31" s="225" t="str">
        <f t="shared" si="15"/>
        <v/>
      </c>
      <c r="AB31" s="226" t="str">
        <f t="shared" si="16"/>
        <v/>
      </c>
    </row>
    <row r="32" spans="1:28" ht="15" customHeight="1">
      <c r="A32" s="111"/>
      <c r="B32" s="462" t="s">
        <v>237</v>
      </c>
      <c r="C32" s="463"/>
      <c r="D32" s="464"/>
      <c r="E32" s="188" t="s">
        <v>176</v>
      </c>
      <c r="F32" s="471" t="s">
        <v>351</v>
      </c>
      <c r="G32" s="472"/>
      <c r="H32" s="473" t="s">
        <v>350</v>
      </c>
      <c r="I32" s="474"/>
      <c r="J32" s="474"/>
      <c r="K32" s="474"/>
      <c r="L32" s="474"/>
      <c r="M32" s="474"/>
      <c r="N32" s="474"/>
      <c r="O32" s="474"/>
      <c r="P32" s="474"/>
      <c r="Q32" s="475"/>
      <c r="R32" s="102"/>
      <c r="S32" s="194"/>
      <c r="T32" s="194"/>
      <c r="U32" s="194"/>
      <c r="X32" s="194"/>
      <c r="Y32" s="194"/>
    </row>
    <row r="33" spans="1:25" ht="15" customHeight="1">
      <c r="A33" s="111"/>
      <c r="B33" s="465"/>
      <c r="C33" s="466"/>
      <c r="D33" s="467"/>
      <c r="E33" s="189" t="s">
        <v>177</v>
      </c>
      <c r="F33" s="482" t="s">
        <v>352</v>
      </c>
      <c r="G33" s="483"/>
      <c r="H33" s="476"/>
      <c r="I33" s="477"/>
      <c r="J33" s="477"/>
      <c r="K33" s="477"/>
      <c r="L33" s="477"/>
      <c r="M33" s="477"/>
      <c r="N33" s="477"/>
      <c r="O33" s="477"/>
      <c r="P33" s="477"/>
      <c r="Q33" s="478"/>
      <c r="R33" s="102"/>
      <c r="S33" s="194"/>
      <c r="T33" s="194"/>
      <c r="U33" s="194"/>
      <c r="X33" s="194"/>
      <c r="Y33" s="194"/>
    </row>
    <row r="34" spans="1:25" ht="23.25" customHeight="1">
      <c r="A34" s="111"/>
      <c r="B34" s="468"/>
      <c r="C34" s="469"/>
      <c r="D34" s="470"/>
      <c r="E34" s="189" t="s">
        <v>178</v>
      </c>
      <c r="F34" s="482" t="s">
        <v>353</v>
      </c>
      <c r="G34" s="483"/>
      <c r="H34" s="476"/>
      <c r="I34" s="477"/>
      <c r="J34" s="477"/>
      <c r="K34" s="477"/>
      <c r="L34" s="477"/>
      <c r="M34" s="477"/>
      <c r="N34" s="477"/>
      <c r="O34" s="477"/>
      <c r="P34" s="477"/>
      <c r="Q34" s="478"/>
      <c r="R34" s="102"/>
      <c r="S34" s="194"/>
      <c r="T34" s="194"/>
      <c r="U34" s="194"/>
      <c r="X34" s="194"/>
      <c r="Y34" s="194"/>
    </row>
    <row r="35" spans="1:25" ht="22.5" customHeight="1">
      <c r="A35" s="111"/>
      <c r="B35" s="484" t="s">
        <v>238</v>
      </c>
      <c r="C35" s="485"/>
      <c r="D35" s="486"/>
      <c r="E35" s="456" t="s">
        <v>180</v>
      </c>
      <c r="F35" s="482">
        <f>参照ﾃﾞｰﾀ!AL12</f>
        <v>0</v>
      </c>
      <c r="G35" s="483"/>
      <c r="H35" s="476"/>
      <c r="I35" s="477"/>
      <c r="J35" s="477"/>
      <c r="K35" s="477"/>
      <c r="L35" s="477"/>
      <c r="M35" s="477"/>
      <c r="N35" s="477"/>
      <c r="O35" s="477"/>
      <c r="P35" s="477"/>
      <c r="Q35" s="478"/>
      <c r="R35" s="102"/>
      <c r="S35" s="194"/>
      <c r="T35" s="194"/>
      <c r="U35" s="194"/>
      <c r="X35" s="194"/>
      <c r="Y35" s="194"/>
    </row>
    <row r="36" spans="1:25" ht="15" customHeight="1">
      <c r="A36" s="111"/>
      <c r="B36" s="487"/>
      <c r="C36" s="488"/>
      <c r="D36" s="489"/>
      <c r="E36" s="495"/>
      <c r="F36" s="482"/>
      <c r="G36" s="483"/>
      <c r="H36" s="476"/>
      <c r="I36" s="477"/>
      <c r="J36" s="477"/>
      <c r="K36" s="477"/>
      <c r="L36" s="477"/>
      <c r="M36" s="477"/>
      <c r="N36" s="477"/>
      <c r="O36" s="477"/>
      <c r="P36" s="477"/>
      <c r="Q36" s="478"/>
      <c r="R36" s="102"/>
      <c r="S36" s="194"/>
      <c r="T36" s="194"/>
      <c r="U36" s="194"/>
      <c r="X36" s="194"/>
      <c r="Y36" s="194"/>
    </row>
    <row r="37" spans="1:25" ht="15" customHeight="1">
      <c r="A37" s="111"/>
      <c r="B37" s="487"/>
      <c r="C37" s="488"/>
      <c r="D37" s="489"/>
      <c r="E37" s="351" t="s">
        <v>179</v>
      </c>
      <c r="F37" s="556"/>
      <c r="G37" s="557"/>
      <c r="H37" s="476"/>
      <c r="I37" s="477"/>
      <c r="J37" s="477"/>
      <c r="K37" s="477"/>
      <c r="L37" s="477"/>
      <c r="M37" s="477"/>
      <c r="N37" s="477"/>
      <c r="O37" s="477"/>
      <c r="P37" s="477"/>
      <c r="Q37" s="478"/>
      <c r="R37" s="102"/>
      <c r="S37" s="194"/>
      <c r="T37" s="194"/>
      <c r="U37" s="194"/>
      <c r="X37" s="194"/>
      <c r="Y37" s="194"/>
    </row>
    <row r="38" spans="1:25" ht="15" customHeight="1">
      <c r="A38" s="111"/>
      <c r="B38" s="487"/>
      <c r="C38" s="488"/>
      <c r="D38" s="489"/>
      <c r="E38" s="352" t="s">
        <v>192</v>
      </c>
      <c r="F38" s="552"/>
      <c r="G38" s="553"/>
      <c r="H38" s="476"/>
      <c r="I38" s="477"/>
      <c r="J38" s="477"/>
      <c r="K38" s="477"/>
      <c r="L38" s="477"/>
      <c r="M38" s="477"/>
      <c r="N38" s="477"/>
      <c r="O38" s="477"/>
      <c r="P38" s="477"/>
      <c r="Q38" s="478"/>
      <c r="R38" s="102"/>
      <c r="S38" s="194"/>
      <c r="T38" s="194"/>
      <c r="U38" s="194"/>
      <c r="X38" s="194"/>
      <c r="Y38" s="194"/>
    </row>
    <row r="39" spans="1:25" ht="15" customHeight="1">
      <c r="A39" s="111"/>
      <c r="B39" s="487"/>
      <c r="C39" s="488"/>
      <c r="D39" s="489"/>
      <c r="E39" s="558" t="s">
        <v>180</v>
      </c>
      <c r="F39" s="552"/>
      <c r="G39" s="553"/>
      <c r="H39" s="476"/>
      <c r="I39" s="477"/>
      <c r="J39" s="477"/>
      <c r="K39" s="477"/>
      <c r="L39" s="477"/>
      <c r="M39" s="477"/>
      <c r="N39" s="477"/>
      <c r="O39" s="477"/>
      <c r="P39" s="477"/>
      <c r="Q39" s="478"/>
      <c r="R39" s="102"/>
      <c r="S39" s="194"/>
      <c r="T39" s="194"/>
      <c r="U39" s="194"/>
      <c r="X39" s="194"/>
      <c r="Y39" s="194"/>
    </row>
    <row r="40" spans="1:25" ht="15" customHeight="1">
      <c r="A40" s="111"/>
      <c r="B40" s="487"/>
      <c r="C40" s="488"/>
      <c r="D40" s="489"/>
      <c r="E40" s="558"/>
      <c r="F40" s="552"/>
      <c r="G40" s="553"/>
      <c r="H40" s="476"/>
      <c r="I40" s="477"/>
      <c r="J40" s="477"/>
      <c r="K40" s="477"/>
      <c r="L40" s="477"/>
      <c r="M40" s="477"/>
      <c r="N40" s="477"/>
      <c r="O40" s="477"/>
      <c r="P40" s="477"/>
      <c r="Q40" s="478"/>
      <c r="R40" s="102"/>
      <c r="S40" s="194"/>
      <c r="T40" s="194"/>
      <c r="U40" s="194"/>
      <c r="X40" s="194"/>
      <c r="Y40" s="194"/>
    </row>
    <row r="41" spans="1:25" ht="11.25" customHeight="1" thickBot="1">
      <c r="A41" s="111"/>
      <c r="B41" s="490"/>
      <c r="C41" s="491"/>
      <c r="D41" s="492"/>
      <c r="E41" s="353"/>
      <c r="F41" s="554"/>
      <c r="G41" s="555"/>
      <c r="H41" s="479"/>
      <c r="I41" s="480"/>
      <c r="J41" s="480"/>
      <c r="K41" s="480"/>
      <c r="L41" s="480"/>
      <c r="M41" s="480"/>
      <c r="N41" s="480"/>
      <c r="O41" s="480"/>
      <c r="P41" s="480"/>
      <c r="Q41" s="481"/>
      <c r="R41" s="102"/>
      <c r="S41" s="194"/>
      <c r="T41" s="194"/>
      <c r="U41" s="194"/>
      <c r="V41" s="194"/>
      <c r="W41" s="194"/>
      <c r="X41" s="194"/>
      <c r="Y41" s="194"/>
    </row>
    <row r="42" spans="1:25">
      <c r="A42" s="111"/>
      <c r="B42" s="111"/>
      <c r="C42" s="111"/>
      <c r="D42" s="111"/>
      <c r="E42" s="111"/>
      <c r="F42" s="111"/>
      <c r="G42" s="111"/>
      <c r="H42" s="111"/>
      <c r="I42" s="111"/>
      <c r="J42" s="111"/>
      <c r="K42" s="111"/>
      <c r="L42" s="111"/>
      <c r="M42" s="111"/>
      <c r="N42" s="111"/>
      <c r="O42" s="111"/>
      <c r="P42" s="111"/>
      <c r="Q42" s="111"/>
      <c r="R42" s="111"/>
    </row>
  </sheetData>
  <sheetProtection algorithmName="SHA-512" hashValue="THJKo3uIzTyPiWtobyVkLEGUKU+CjEOxXuoiY9ARa/8ug4iruLq/x1XRbRvkmdm9Bv859IChbe5y1asWFAS6bw==" saltValue="A4zsOMprD0WyN9+jfpO4oQ==" spinCount="100000" sheet="1" objects="1" scenarios="1"/>
  <sortState xmlns:xlrd2="http://schemas.microsoft.com/office/spreadsheetml/2017/richdata2" ref="C7:F14">
    <sortCondition ref="E7:E14"/>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P2 F37:G37" xr:uid="{00000000-0002-0000-0200-000000000000}">
      <formula1>開催日</formula1>
    </dataValidation>
    <dataValidation type="list" errorStyle="warning" allowBlank="1" showInputMessage="1" showErrorMessage="1" sqref="Q2" xr:uid="{00000000-0002-0000-0200-000001000000}">
      <formula1>時刻</formula1>
    </dataValidation>
    <dataValidation type="list" allowBlank="1" showInputMessage="1" showErrorMessage="1" sqref="J3:K3" xr:uid="{00000000-0002-0000-0200-000002000000}">
      <formula1>暫定</formula1>
    </dataValidation>
    <dataValidation type="list" allowBlank="1" showInputMessage="1" showErrorMessage="1" sqref="G2" xr:uid="{00000000-0002-0000-0200-000003000000}">
      <formula1>月</formula1>
    </dataValidation>
    <dataValidation type="list" allowBlank="1" showInputMessage="1" showErrorMessage="1" sqref="N2 F38:G38" xr:uid="{00000000-0002-0000-0200-000004000000}">
      <formula1>コース</formula1>
    </dataValidation>
    <dataValidation type="list" showInputMessage="1" showErrorMessage="1" sqref="E3" xr:uid="{00000000-0002-0000-0200-000005000000}">
      <formula1>レース名</formula1>
    </dataValidation>
    <dataValidation type="list" allowBlank="1" showInputMessage="1" showErrorMessage="1" sqref="I6" xr:uid="{15233082-684A-4797-AD01-A2FF1CDD2760}">
      <formula1>ＴＡ</formula1>
    </dataValidation>
    <dataValidation type="list" allowBlank="1" showInputMessage="1" showErrorMessage="1" sqref="D3" xr:uid="{00000000-0002-0000-0200-000007000000}">
      <formula1>レース番号</formula1>
    </dataValidation>
  </dataValidations>
  <pageMargins left="0.31496062992125984" right="0" top="0.35433070866141736" bottom="0.19685039370078741" header="0" footer="0"/>
  <pageSetup paperSize="9" orientation="landscape"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42"/>
  <sheetViews>
    <sheetView zoomScaleNormal="100" workbookViewId="0">
      <selection activeCell="J13" sqref="J13"/>
    </sheetView>
  </sheetViews>
  <sheetFormatPr defaultColWidth="9" defaultRowHeight="13.5"/>
  <cols>
    <col min="1" max="1" width="1.75" style="193" customWidth="1"/>
    <col min="2" max="2" width="5" style="193" customWidth="1"/>
    <col min="3" max="3" width="7" style="193" customWidth="1"/>
    <col min="4" max="4" width="18" style="193" customWidth="1"/>
    <col min="5" max="5" width="8" style="193" customWidth="1"/>
    <col min="6" max="6" width="5" style="193" customWidth="1"/>
    <col min="7" max="7" width="10.875" style="193" customWidth="1"/>
    <col min="8" max="8" width="8.375" style="193" customWidth="1"/>
    <col min="9" max="9" width="8.625" style="193" customWidth="1"/>
    <col min="10" max="10" width="5" style="193" customWidth="1"/>
    <col min="11" max="11" width="8.5" style="193" customWidth="1"/>
    <col min="12" max="12" width="13.75" style="193" customWidth="1"/>
    <col min="13" max="13" width="9.5" style="193" customWidth="1"/>
    <col min="14" max="14" width="7.875" style="193" customWidth="1"/>
    <col min="15" max="15" width="8" style="193" customWidth="1"/>
    <col min="16" max="16" width="12" style="193" bestFit="1" customWidth="1"/>
    <col min="17" max="17" width="11.625" style="193" customWidth="1"/>
    <col min="18" max="18" width="1.625" style="193" customWidth="1"/>
    <col min="19" max="19" width="4.875" style="193" customWidth="1"/>
    <col min="20" max="22" width="7.625" style="193" customWidth="1"/>
    <col min="23" max="23" width="8.25" style="193" customWidth="1"/>
    <col min="24" max="25" width="7.625" style="193" customWidth="1"/>
    <col min="26" max="26" width="4.5" style="193" customWidth="1"/>
    <col min="27" max="29" width="8" style="193" customWidth="1"/>
    <col min="30" max="16384" width="9" style="193"/>
  </cols>
  <sheetData>
    <row r="1" spans="1:29" ht="9.75" customHeight="1" thickBot="1">
      <c r="A1" s="111"/>
      <c r="B1" s="111"/>
      <c r="C1" s="111"/>
      <c r="D1" s="111"/>
      <c r="E1" s="111"/>
      <c r="F1" s="111"/>
      <c r="G1" s="111"/>
      <c r="H1" s="111"/>
      <c r="I1" s="111"/>
      <c r="J1" s="111"/>
      <c r="K1" s="111"/>
      <c r="L1" s="111"/>
      <c r="M1" s="111"/>
      <c r="N1" s="111"/>
      <c r="O1" s="111"/>
      <c r="P1" s="111"/>
      <c r="Q1" s="111"/>
      <c r="R1" s="111"/>
      <c r="S1" s="111"/>
    </row>
    <row r="2" spans="1:29" ht="21">
      <c r="A2" s="111"/>
      <c r="B2" s="102"/>
      <c r="C2" s="103"/>
      <c r="D2" s="457" t="str">
        <f>参照ﾃﾞｰﾀ!P4</f>
        <v>2023年</v>
      </c>
      <c r="E2" s="457"/>
      <c r="F2" s="457"/>
      <c r="G2" s="104" t="s">
        <v>187</v>
      </c>
      <c r="H2" s="105"/>
      <c r="I2" s="106"/>
      <c r="J2" s="102"/>
      <c r="K2" s="107"/>
      <c r="L2" s="102"/>
      <c r="M2" s="108" t="s">
        <v>48</v>
      </c>
      <c r="N2" s="109" t="s">
        <v>70</v>
      </c>
      <c r="O2" s="110" t="s">
        <v>50</v>
      </c>
      <c r="P2" s="243">
        <v>45158</v>
      </c>
      <c r="Q2" s="244">
        <v>0.41666666666666669</v>
      </c>
      <c r="R2" s="354"/>
      <c r="S2" s="102"/>
      <c r="T2" s="195" t="s">
        <v>2</v>
      </c>
      <c r="U2" s="194"/>
      <c r="V2" s="194"/>
      <c r="W2" s="194"/>
      <c r="X2" s="194"/>
      <c r="Y2" s="194"/>
      <c r="Z2" s="194"/>
    </row>
    <row r="3" spans="1:29" ht="21.75" customHeight="1" thickBot="1">
      <c r="A3" s="111"/>
      <c r="B3" s="102"/>
      <c r="C3" s="111"/>
      <c r="D3" s="112" t="s">
        <v>301</v>
      </c>
      <c r="E3" s="458" t="s">
        <v>60</v>
      </c>
      <c r="F3" s="458"/>
      <c r="G3" s="458"/>
      <c r="H3" s="458"/>
      <c r="I3" s="458"/>
      <c r="J3" s="459" t="s">
        <v>80</v>
      </c>
      <c r="K3" s="459"/>
      <c r="L3" s="102"/>
      <c r="M3" s="113" t="s">
        <v>71</v>
      </c>
      <c r="N3" s="114">
        <f>IF(ISBLANK(N2),"",VLOOKUP(N2,コース・距離,2,FALSE))</f>
        <v>11.3</v>
      </c>
      <c r="O3" s="115" t="s">
        <v>0</v>
      </c>
      <c r="P3" s="116">
        <v>14</v>
      </c>
      <c r="Q3" s="117" t="s">
        <v>1</v>
      </c>
      <c r="R3" s="355"/>
      <c r="S3" s="102"/>
      <c r="T3" s="194" t="s">
        <v>219</v>
      </c>
      <c r="U3" s="194"/>
      <c r="V3" s="194"/>
      <c r="W3" s="195" t="s">
        <v>2</v>
      </c>
      <c r="X3" s="194"/>
      <c r="Y3" s="194"/>
      <c r="Z3" s="194"/>
      <c r="AA3" s="196" t="s">
        <v>72</v>
      </c>
    </row>
    <row r="4" spans="1:29" ht="7.5" customHeight="1" thickBot="1">
      <c r="A4" s="111"/>
      <c r="B4" s="102"/>
      <c r="C4" s="102"/>
      <c r="D4" s="102"/>
      <c r="E4" s="102"/>
      <c r="F4" s="102"/>
      <c r="G4" s="102"/>
      <c r="H4" s="102"/>
      <c r="I4" s="102"/>
      <c r="J4" s="102"/>
      <c r="K4" s="102"/>
      <c r="L4" s="102"/>
      <c r="M4" s="102"/>
      <c r="N4" s="102"/>
      <c r="O4" s="102"/>
      <c r="P4" s="102"/>
      <c r="Q4" s="102"/>
      <c r="R4" s="102"/>
      <c r="S4" s="102"/>
      <c r="T4" s="194"/>
      <c r="U4" s="194"/>
      <c r="V4" s="194"/>
      <c r="W4" s="197"/>
      <c r="X4" s="194"/>
      <c r="Y4" s="194"/>
      <c r="Z4" s="194"/>
    </row>
    <row r="5" spans="1:29" ht="14.25">
      <c r="A5" s="111"/>
      <c r="B5" s="118" t="s">
        <v>3</v>
      </c>
      <c r="C5" s="119" t="s">
        <v>4</v>
      </c>
      <c r="D5" s="119" t="s">
        <v>5</v>
      </c>
      <c r="E5" s="119" t="s">
        <v>6</v>
      </c>
      <c r="F5" s="119" t="s">
        <v>7</v>
      </c>
      <c r="G5" s="119" t="s">
        <v>8</v>
      </c>
      <c r="H5" s="119" t="s">
        <v>9</v>
      </c>
      <c r="I5" s="119" t="s">
        <v>10</v>
      </c>
      <c r="J5" s="119" t="s">
        <v>11</v>
      </c>
      <c r="K5" s="119" t="s">
        <v>12</v>
      </c>
      <c r="L5" s="120" t="s">
        <v>239</v>
      </c>
      <c r="M5" s="120" t="s">
        <v>236</v>
      </c>
      <c r="N5" s="119" t="s">
        <v>67</v>
      </c>
      <c r="O5" s="119" t="s">
        <v>13</v>
      </c>
      <c r="P5" s="460" t="s">
        <v>66</v>
      </c>
      <c r="Q5" s="461"/>
      <c r="R5" s="356"/>
      <c r="S5" s="191"/>
      <c r="T5" s="200" t="s">
        <v>10</v>
      </c>
      <c r="U5" s="198" t="s">
        <v>10</v>
      </c>
      <c r="V5" s="201" t="s">
        <v>10</v>
      </c>
      <c r="W5" s="200" t="s">
        <v>10</v>
      </c>
      <c r="X5" s="198" t="s">
        <v>10</v>
      </c>
      <c r="Y5" s="201" t="s">
        <v>10</v>
      </c>
      <c r="Z5" s="199"/>
      <c r="AA5" s="200" t="s">
        <v>13</v>
      </c>
      <c r="AB5" s="198" t="s">
        <v>13</v>
      </c>
      <c r="AC5" s="201" t="s">
        <v>13</v>
      </c>
    </row>
    <row r="6" spans="1:29" ht="14.25">
      <c r="A6" s="111"/>
      <c r="B6" s="121"/>
      <c r="C6" s="122" t="s">
        <v>14</v>
      </c>
      <c r="D6" s="123"/>
      <c r="E6" s="124" t="s">
        <v>15</v>
      </c>
      <c r="F6" s="124"/>
      <c r="G6" s="122" t="s">
        <v>16</v>
      </c>
      <c r="H6" s="124" t="s">
        <v>17</v>
      </c>
      <c r="I6" s="122" t="s">
        <v>339</v>
      </c>
      <c r="J6" s="124" t="s">
        <v>18</v>
      </c>
      <c r="K6" s="124" t="s">
        <v>17</v>
      </c>
      <c r="L6" s="122" t="s">
        <v>16</v>
      </c>
      <c r="M6" s="124" t="s">
        <v>42</v>
      </c>
      <c r="N6" s="124" t="s">
        <v>19</v>
      </c>
      <c r="O6" s="125" t="str">
        <f>"MAX=20"</f>
        <v>MAX=20</v>
      </c>
      <c r="P6" s="126"/>
      <c r="Q6" s="127"/>
      <c r="R6" s="191"/>
      <c r="S6" s="192"/>
      <c r="T6" s="204" t="s">
        <v>20</v>
      </c>
      <c r="U6" s="202" t="s">
        <v>22</v>
      </c>
      <c r="V6" s="205" t="s">
        <v>21</v>
      </c>
      <c r="W6" s="204" t="s">
        <v>20</v>
      </c>
      <c r="X6" s="202" t="s">
        <v>22</v>
      </c>
      <c r="Y6" s="205" t="s">
        <v>21</v>
      </c>
      <c r="Z6" s="203"/>
      <c r="AA6" s="204" t="s">
        <v>74</v>
      </c>
      <c r="AB6" s="202" t="s">
        <v>75</v>
      </c>
      <c r="AC6" s="205" t="s">
        <v>76</v>
      </c>
    </row>
    <row r="7" spans="1:29" ht="14.25">
      <c r="A7" s="111"/>
      <c r="B7" s="128">
        <v>1</v>
      </c>
      <c r="C7" s="129">
        <v>150</v>
      </c>
      <c r="D7" s="130" t="s">
        <v>200</v>
      </c>
      <c r="E7" s="228">
        <v>9.3231314290632685</v>
      </c>
      <c r="F7" s="131">
        <v>3</v>
      </c>
      <c r="G7" s="132">
        <v>0.52984953703703697</v>
      </c>
      <c r="H7" s="129">
        <v>9778.9999999999927</v>
      </c>
      <c r="I7" s="133">
        <v>862.95</v>
      </c>
      <c r="J7" s="131"/>
      <c r="K7" s="134">
        <v>27.664999999991778</v>
      </c>
      <c r="L7" s="132">
        <v>0</v>
      </c>
      <c r="M7" s="135">
        <v>0</v>
      </c>
      <c r="N7" s="136">
        <v>4.1599345536353445</v>
      </c>
      <c r="O7" s="137">
        <v>20</v>
      </c>
      <c r="P7" s="233"/>
      <c r="Q7" s="138"/>
      <c r="R7" s="191"/>
      <c r="S7" s="191"/>
      <c r="T7" s="207">
        <v>9.3231314290632685</v>
      </c>
      <c r="U7" s="208">
        <v>8.8877025683357918</v>
      </c>
      <c r="V7" s="209">
        <v>8.8390871012786363</v>
      </c>
      <c r="W7" s="210">
        <v>862.95</v>
      </c>
      <c r="X7" s="211">
        <v>581.07500000000005</v>
      </c>
      <c r="Y7" s="212">
        <v>526.25</v>
      </c>
      <c r="Z7" s="199"/>
      <c r="AA7" s="213">
        <f>IF(ISBLANK(B7),"",IFERROR(20*($P$3+1-$B7)/$P$3,"20.0"))</f>
        <v>20</v>
      </c>
      <c r="AB7" s="206">
        <f>IF(ISBLANK(B7),"",IFERROR(30*($P$3+1-$B7)/$P$3,"30.0"))</f>
        <v>30</v>
      </c>
      <c r="AC7" s="214">
        <f>IF(ISBLANK(B7),"",IFERROR(30*($P$3-$B7)/($P$3-1)+10,"20.0"))</f>
        <v>40</v>
      </c>
    </row>
    <row r="8" spans="1:29" ht="14.25">
      <c r="A8" s="111"/>
      <c r="B8" s="139">
        <v>2</v>
      </c>
      <c r="C8" s="140">
        <v>312</v>
      </c>
      <c r="D8" s="141" t="s">
        <v>27</v>
      </c>
      <c r="E8" s="229">
        <v>8.4038974208061372</v>
      </c>
      <c r="F8" s="142">
        <v>6</v>
      </c>
      <c r="G8" s="143">
        <v>0.53431712962962963</v>
      </c>
      <c r="H8" s="140">
        <v>10164.999999999998</v>
      </c>
      <c r="I8" s="144">
        <v>895.25</v>
      </c>
      <c r="J8" s="142"/>
      <c r="K8" s="145">
        <v>48.674999999997453</v>
      </c>
      <c r="L8" s="143">
        <v>2.4317129629636199E-4</v>
      </c>
      <c r="M8" s="146">
        <v>1.8592920353987321</v>
      </c>
      <c r="N8" s="147">
        <v>4.0019675356615849</v>
      </c>
      <c r="O8" s="148">
        <v>18.600000000000001</v>
      </c>
      <c r="P8" s="221"/>
      <c r="Q8" s="150"/>
      <c r="R8" s="191"/>
      <c r="S8" s="191"/>
      <c r="T8" s="207">
        <v>8.4038974208061372</v>
      </c>
      <c r="U8" s="208">
        <v>8.3367488970515513</v>
      </c>
      <c r="V8" s="209">
        <v>8.282347372259574</v>
      </c>
      <c r="W8" s="210">
        <v>895.25</v>
      </c>
      <c r="X8" s="211">
        <v>594.27500000000009</v>
      </c>
      <c r="Y8" s="212">
        <v>540.29999999999995</v>
      </c>
      <c r="Z8" s="199"/>
      <c r="AA8" s="213">
        <f t="shared" ref="AA8:AA31" si="0">IF(ISBLANK(B8),"",IFERROR(20*($P$3+1-$B8)/$P$3,"20.0"))</f>
        <v>18.571428571428573</v>
      </c>
      <c r="AB8" s="206">
        <f t="shared" ref="AB8:AB31" si="1">IF(ISBLANK(B8),"",IFERROR(30*($P$3+1-$B8)/$P$3,"30.0"))</f>
        <v>27.857142857142858</v>
      </c>
      <c r="AC8" s="214">
        <f t="shared" ref="AC8:AC31" si="2">IF(ISBLANK(B8),"",IFERROR(30*($P$3-$B8)/($P$3-1)+10,"20.0"))</f>
        <v>37.692307692307693</v>
      </c>
    </row>
    <row r="9" spans="1:29" ht="14.25">
      <c r="A9" s="111"/>
      <c r="B9" s="139">
        <v>3</v>
      </c>
      <c r="C9" s="140">
        <v>1985</v>
      </c>
      <c r="D9" s="141" t="s">
        <v>32</v>
      </c>
      <c r="E9" s="229">
        <v>7.3431225876414423</v>
      </c>
      <c r="F9" s="142">
        <v>9</v>
      </c>
      <c r="G9" s="143">
        <v>0.54006944444444438</v>
      </c>
      <c r="H9" s="140">
        <v>10661.999999999993</v>
      </c>
      <c r="I9" s="144">
        <v>939.05</v>
      </c>
      <c r="J9" s="142"/>
      <c r="K9" s="145">
        <v>50.734999999993306</v>
      </c>
      <c r="L9" s="143">
        <v>2.6701388888890657E-4</v>
      </c>
      <c r="M9" s="146">
        <v>2.0415929203541174</v>
      </c>
      <c r="N9" s="147">
        <v>3.8154192459200926</v>
      </c>
      <c r="O9" s="148">
        <v>17.100000000000001</v>
      </c>
      <c r="P9" s="149"/>
      <c r="Q9" s="150"/>
      <c r="R9" s="191"/>
      <c r="S9" s="191"/>
      <c r="T9" s="207">
        <v>7.3431225876414423</v>
      </c>
      <c r="U9" s="208">
        <v>6.9746622128410491</v>
      </c>
      <c r="V9" s="209">
        <v>6.9803809456373695</v>
      </c>
      <c r="W9" s="210">
        <v>939.05</v>
      </c>
      <c r="X9" s="211">
        <v>632.67499999999995</v>
      </c>
      <c r="Y9" s="212">
        <v>579.04999999999995</v>
      </c>
      <c r="Z9" s="199"/>
      <c r="AA9" s="213">
        <f t="shared" si="0"/>
        <v>17.142857142857142</v>
      </c>
      <c r="AB9" s="206">
        <f t="shared" si="1"/>
        <v>25.714285714285715</v>
      </c>
      <c r="AC9" s="214">
        <f t="shared" si="2"/>
        <v>35.384615384615387</v>
      </c>
    </row>
    <row r="10" spans="1:29" ht="14.25">
      <c r="A10" s="111"/>
      <c r="B10" s="139">
        <v>4</v>
      </c>
      <c r="C10" s="140">
        <v>1611</v>
      </c>
      <c r="D10" s="141" t="s">
        <v>272</v>
      </c>
      <c r="E10" s="229">
        <v>7.7415198075035567</v>
      </c>
      <c r="F10" s="142">
        <v>8</v>
      </c>
      <c r="G10" s="143">
        <v>0.53991898148148143</v>
      </c>
      <c r="H10" s="140">
        <v>10648.999999999995</v>
      </c>
      <c r="I10" s="144">
        <v>921.65000000000009</v>
      </c>
      <c r="J10" s="142"/>
      <c r="K10" s="145">
        <v>234.35499999999229</v>
      </c>
      <c r="L10" s="143">
        <v>2.3922453703703762E-3</v>
      </c>
      <c r="M10" s="146">
        <v>18.291150442477921</v>
      </c>
      <c r="N10" s="147">
        <v>3.8200770025354518</v>
      </c>
      <c r="O10" s="148">
        <v>15.7</v>
      </c>
      <c r="P10" s="149"/>
      <c r="Q10" s="150"/>
      <c r="R10" s="191"/>
      <c r="S10" s="191"/>
      <c r="T10" s="207">
        <v>7.7415198075035567</v>
      </c>
      <c r="U10" s="208">
        <v>8.3297586243898465</v>
      </c>
      <c r="V10" s="209">
        <v>8.282347372259574</v>
      </c>
      <c r="W10" s="210">
        <v>921.65000000000009</v>
      </c>
      <c r="X10" s="211">
        <v>594.45000000000005</v>
      </c>
      <c r="Y10" s="212">
        <v>540.29999999999995</v>
      </c>
      <c r="Z10" s="199"/>
      <c r="AA10" s="213">
        <f t="shared" si="0"/>
        <v>15.714285714285714</v>
      </c>
      <c r="AB10" s="206">
        <f t="shared" si="1"/>
        <v>23.571428571428573</v>
      </c>
      <c r="AC10" s="214">
        <f t="shared" si="2"/>
        <v>33.07692307692308</v>
      </c>
    </row>
    <row r="11" spans="1:29" ht="14.25">
      <c r="A11" s="111"/>
      <c r="B11" s="151">
        <v>5</v>
      </c>
      <c r="C11" s="152">
        <v>5752</v>
      </c>
      <c r="D11" s="153" t="s">
        <v>41</v>
      </c>
      <c r="E11" s="230">
        <v>10.834652028794467</v>
      </c>
      <c r="F11" s="154">
        <v>2</v>
      </c>
      <c r="G11" s="155">
        <v>0.52731481481481479</v>
      </c>
      <c r="H11" s="156">
        <v>9559.9999999999964</v>
      </c>
      <c r="I11" s="157">
        <v>818.25</v>
      </c>
      <c r="J11" s="158"/>
      <c r="K11" s="159">
        <v>313.774999999996</v>
      </c>
      <c r="L11" s="160">
        <v>3.3114583333333824E-3</v>
      </c>
      <c r="M11" s="161">
        <v>25.319469026549044</v>
      </c>
      <c r="N11" s="162">
        <v>4.2552301255230143</v>
      </c>
      <c r="O11" s="163">
        <v>14.3</v>
      </c>
      <c r="P11" s="223"/>
      <c r="Q11" s="165"/>
      <c r="R11" s="191"/>
      <c r="S11" s="191"/>
      <c r="T11" s="207">
        <v>10.834652028794467</v>
      </c>
      <c r="U11" s="208">
        <v>10.411783797611841</v>
      </c>
      <c r="V11" s="209">
        <v>10.250737099785304</v>
      </c>
      <c r="W11" s="210">
        <v>818.25</v>
      </c>
      <c r="X11" s="211">
        <v>549.67499999999995</v>
      </c>
      <c r="Y11" s="212">
        <v>495.6</v>
      </c>
      <c r="Z11" s="199"/>
      <c r="AA11" s="213">
        <f t="shared" si="0"/>
        <v>14.285714285714286</v>
      </c>
      <c r="AB11" s="206">
        <f t="shared" si="1"/>
        <v>21.428571428571427</v>
      </c>
      <c r="AC11" s="214">
        <f t="shared" si="2"/>
        <v>30.76923076923077</v>
      </c>
    </row>
    <row r="12" spans="1:29" ht="14.25">
      <c r="A12" s="111"/>
      <c r="B12" s="128">
        <v>6</v>
      </c>
      <c r="C12" s="129">
        <v>321</v>
      </c>
      <c r="D12" s="130" t="s">
        <v>28</v>
      </c>
      <c r="E12" s="228">
        <v>9.8720280908876727</v>
      </c>
      <c r="F12" s="174">
        <v>5</v>
      </c>
      <c r="G12" s="132">
        <v>0.53246527777777775</v>
      </c>
      <c r="H12" s="129">
        <v>10004.999999999996</v>
      </c>
      <c r="I12" s="133">
        <v>845.65</v>
      </c>
      <c r="J12" s="131"/>
      <c r="K12" s="134">
        <v>449.1549999999952</v>
      </c>
      <c r="L12" s="132">
        <v>4.8783564814815208E-3</v>
      </c>
      <c r="M12" s="135">
        <v>37.300000000000303</v>
      </c>
      <c r="N12" s="136">
        <v>4.0659670164917561</v>
      </c>
      <c r="O12" s="137">
        <v>12.9</v>
      </c>
      <c r="P12" s="364"/>
      <c r="Q12" s="138"/>
      <c r="R12" s="191"/>
      <c r="S12" s="191"/>
      <c r="T12" s="207">
        <v>9.8720280908876727</v>
      </c>
      <c r="U12" s="208">
        <v>9.560784858656147</v>
      </c>
      <c r="V12" s="209">
        <v>9.6112240304097085</v>
      </c>
      <c r="W12" s="210">
        <v>845.65</v>
      </c>
      <c r="X12" s="211">
        <v>566.375</v>
      </c>
      <c r="Y12" s="212">
        <v>508.7</v>
      </c>
      <c r="Z12" s="199"/>
      <c r="AA12" s="213">
        <f t="shared" si="0"/>
        <v>12.857142857142858</v>
      </c>
      <c r="AB12" s="206">
        <f t="shared" si="1"/>
        <v>19.285714285714285</v>
      </c>
      <c r="AC12" s="214">
        <f t="shared" si="2"/>
        <v>28.46153846153846</v>
      </c>
    </row>
    <row r="13" spans="1:29" ht="14.25">
      <c r="A13" s="111"/>
      <c r="B13" s="139">
        <v>7</v>
      </c>
      <c r="C13" s="140">
        <v>5797</v>
      </c>
      <c r="D13" s="141" t="s">
        <v>325</v>
      </c>
      <c r="E13" s="229">
        <v>10.28919887828761</v>
      </c>
      <c r="F13" s="142">
        <v>4</v>
      </c>
      <c r="G13" s="143">
        <v>0.5315509259259259</v>
      </c>
      <c r="H13" s="140">
        <v>9925.9999999999964</v>
      </c>
      <c r="I13" s="144">
        <v>833.35</v>
      </c>
      <c r="J13" s="142"/>
      <c r="K13" s="145">
        <v>509.14499999999498</v>
      </c>
      <c r="L13" s="143">
        <v>5.5726851851852222E-3</v>
      </c>
      <c r="M13" s="146">
        <v>42.608849557522404</v>
      </c>
      <c r="N13" s="147">
        <v>4.0983276244207154</v>
      </c>
      <c r="O13" s="148">
        <v>11.4</v>
      </c>
      <c r="P13" s="365"/>
      <c r="Q13" s="150"/>
      <c r="R13" s="191"/>
      <c r="S13" s="191"/>
      <c r="T13" s="207">
        <v>10.28919887828761</v>
      </c>
      <c r="U13" s="208">
        <v>9.7163714268800216</v>
      </c>
      <c r="V13" s="209">
        <v>9.7028020265711437</v>
      </c>
      <c r="W13" s="210">
        <v>833.35</v>
      </c>
      <c r="X13" s="211">
        <v>563.17500000000007</v>
      </c>
      <c r="Y13" s="212">
        <v>506.75</v>
      </c>
      <c r="Z13" s="199"/>
      <c r="AA13" s="213">
        <f t="shared" si="0"/>
        <v>11.428571428571429</v>
      </c>
      <c r="AB13" s="206">
        <f t="shared" si="1"/>
        <v>17.142857142857142</v>
      </c>
      <c r="AC13" s="214">
        <f t="shared" si="2"/>
        <v>26.153846153846153</v>
      </c>
    </row>
    <row r="14" spans="1:29" ht="14.25">
      <c r="A14" s="111"/>
      <c r="B14" s="139">
        <v>8</v>
      </c>
      <c r="C14" s="140">
        <v>6269</v>
      </c>
      <c r="D14" s="141" t="s">
        <v>280</v>
      </c>
      <c r="E14" s="229">
        <v>10.960945236146802</v>
      </c>
      <c r="F14" s="142">
        <v>1</v>
      </c>
      <c r="G14" s="143">
        <v>0.52652777777777782</v>
      </c>
      <c r="H14" s="140">
        <v>9492.0000000000018</v>
      </c>
      <c r="I14" s="144">
        <v>814.9</v>
      </c>
      <c r="J14" s="142">
        <v>5</v>
      </c>
      <c r="K14" s="145">
        <v>758.23000000000138</v>
      </c>
      <c r="L14" s="143">
        <v>8.4556134259260365E-3</v>
      </c>
      <c r="M14" s="146">
        <v>64.651769911505269</v>
      </c>
      <c r="N14" s="147">
        <v>4.2857142857142856</v>
      </c>
      <c r="O14" s="148">
        <v>10</v>
      </c>
      <c r="P14" s="182" t="s">
        <v>343</v>
      </c>
      <c r="Q14" s="150"/>
      <c r="R14" s="191"/>
      <c r="S14" s="191"/>
      <c r="T14" s="207">
        <v>10.960945236146802</v>
      </c>
      <c r="U14" s="208">
        <v>10.349973098821105</v>
      </c>
      <c r="V14" s="209">
        <v>10.15434504401512</v>
      </c>
      <c r="W14" s="210">
        <v>814.9</v>
      </c>
      <c r="X14" s="211">
        <v>550.82500000000005</v>
      </c>
      <c r="Y14" s="212">
        <v>497.5</v>
      </c>
      <c r="Z14" s="199"/>
      <c r="AA14" s="213">
        <f t="shared" si="0"/>
        <v>10</v>
      </c>
      <c r="AB14" s="206">
        <f t="shared" si="1"/>
        <v>15</v>
      </c>
      <c r="AC14" s="214">
        <f t="shared" si="2"/>
        <v>23.846153846153847</v>
      </c>
    </row>
    <row r="15" spans="1:29" ht="14.25">
      <c r="A15" s="111"/>
      <c r="B15" s="139">
        <v>9</v>
      </c>
      <c r="C15" s="140">
        <v>6732</v>
      </c>
      <c r="D15" s="141" t="s">
        <v>38</v>
      </c>
      <c r="E15" s="229">
        <v>9.5576567342884964</v>
      </c>
      <c r="F15" s="142">
        <v>7</v>
      </c>
      <c r="G15" s="143">
        <v>0.53762731481481485</v>
      </c>
      <c r="H15" s="140">
        <v>10451.000000000002</v>
      </c>
      <c r="I15" s="144">
        <v>855.39381721722407</v>
      </c>
      <c r="J15" s="142"/>
      <c r="K15" s="145">
        <v>785.04986544536951</v>
      </c>
      <c r="L15" s="143">
        <v>8.7660285352474266E-3</v>
      </c>
      <c r="M15" s="146">
        <v>67.025209331449346</v>
      </c>
      <c r="N15" s="147">
        <v>3.8924504832073481</v>
      </c>
      <c r="O15" s="148">
        <v>8.6</v>
      </c>
      <c r="P15" s="149"/>
      <c r="Q15" s="150"/>
      <c r="R15" s="191"/>
      <c r="S15" s="191"/>
      <c r="T15" s="207">
        <v>9.5576567342884964</v>
      </c>
      <c r="U15" s="208">
        <v>9.2956320357461539</v>
      </c>
      <c r="V15" s="209">
        <v>9.0768146305877533</v>
      </c>
      <c r="W15" s="210">
        <v>855.39381721722407</v>
      </c>
      <c r="X15" s="211">
        <v>571.993913255998</v>
      </c>
      <c r="Y15" s="212">
        <v>520.62384764970773</v>
      </c>
      <c r="Z15" s="199"/>
      <c r="AA15" s="213">
        <f t="shared" si="0"/>
        <v>8.5714285714285712</v>
      </c>
      <c r="AB15" s="206">
        <f t="shared" si="1"/>
        <v>12.857142857142858</v>
      </c>
      <c r="AC15" s="214">
        <f t="shared" si="2"/>
        <v>21.53846153846154</v>
      </c>
    </row>
    <row r="16" spans="1:29" ht="14.25">
      <c r="A16" s="111"/>
      <c r="B16" s="151">
        <v>10</v>
      </c>
      <c r="C16" s="152">
        <v>131</v>
      </c>
      <c r="D16" s="153" t="s">
        <v>23</v>
      </c>
      <c r="E16" s="230">
        <v>8.2773410249500614</v>
      </c>
      <c r="F16" s="154">
        <v>10</v>
      </c>
      <c r="G16" s="155">
        <v>0.54380787037037037</v>
      </c>
      <c r="H16" s="152">
        <v>10984.999999999998</v>
      </c>
      <c r="I16" s="166">
        <v>900.0717941020788</v>
      </c>
      <c r="J16" s="154"/>
      <c r="K16" s="168">
        <v>814.18872664650735</v>
      </c>
      <c r="L16" s="155">
        <v>9.1032838732235596E-3</v>
      </c>
      <c r="M16" s="169">
        <v>69.603869614735885</v>
      </c>
      <c r="N16" s="170">
        <v>3.7032316795630411</v>
      </c>
      <c r="O16" s="171">
        <v>7.1</v>
      </c>
      <c r="P16" s="223"/>
      <c r="Q16" s="165"/>
      <c r="R16" s="191"/>
      <c r="S16" s="191"/>
      <c r="T16" s="207">
        <v>8.2773410249500614</v>
      </c>
      <c r="U16" s="208">
        <v>8.6114009708789876</v>
      </c>
      <c r="V16" s="209">
        <v>8.5395354642683401</v>
      </c>
      <c r="W16" s="210">
        <v>900.0717941020788</v>
      </c>
      <c r="X16" s="211">
        <v>587.55212564843839</v>
      </c>
      <c r="Y16" s="212">
        <v>533.64966543912738</v>
      </c>
      <c r="Z16" s="199"/>
      <c r="AA16" s="213">
        <f t="shared" si="0"/>
        <v>7.1428571428571432</v>
      </c>
      <c r="AB16" s="206">
        <f t="shared" si="1"/>
        <v>10.714285714285714</v>
      </c>
      <c r="AC16" s="214">
        <f t="shared" si="2"/>
        <v>19.23076923076923</v>
      </c>
    </row>
    <row r="17" spans="1:29" ht="14.25">
      <c r="A17" s="111"/>
      <c r="B17" s="128">
        <v>11</v>
      </c>
      <c r="C17" s="129">
        <v>4071</v>
      </c>
      <c r="D17" s="130" t="s">
        <v>327</v>
      </c>
      <c r="E17" s="228">
        <v>7.8444664599953846</v>
      </c>
      <c r="F17" s="174">
        <v>12</v>
      </c>
      <c r="G17" s="132">
        <v>0.55216435185185186</v>
      </c>
      <c r="H17" s="172">
        <v>11707</v>
      </c>
      <c r="I17" s="173">
        <v>917.35</v>
      </c>
      <c r="J17" s="362"/>
      <c r="K17" s="175">
        <v>1340.9449999999997</v>
      </c>
      <c r="L17" s="176">
        <v>1.5200000000000092E-2</v>
      </c>
      <c r="M17" s="177">
        <v>116.21946902654936</v>
      </c>
      <c r="N17" s="178">
        <v>3.4748441103613228</v>
      </c>
      <c r="O17" s="137">
        <v>5.7</v>
      </c>
      <c r="P17" s="227"/>
      <c r="Q17" s="138"/>
      <c r="R17" s="191"/>
      <c r="S17" s="191"/>
      <c r="T17" s="207">
        <v>7.8444664599953846</v>
      </c>
      <c r="U17" s="208">
        <v>8.5792102494370841</v>
      </c>
      <c r="V17" s="209">
        <v>8.7240273561901134</v>
      </c>
      <c r="W17" s="210">
        <v>917.35</v>
      </c>
      <c r="X17" s="211">
        <v>588.32500000000005</v>
      </c>
      <c r="Y17" s="212">
        <v>529.04999999999995</v>
      </c>
      <c r="Z17" s="199"/>
      <c r="AA17" s="213">
        <f t="shared" si="0"/>
        <v>5.7142857142857144</v>
      </c>
      <c r="AB17" s="206">
        <f t="shared" si="1"/>
        <v>8.5714285714285712</v>
      </c>
      <c r="AC17" s="214">
        <f t="shared" si="2"/>
        <v>16.923076923076923</v>
      </c>
    </row>
    <row r="18" spans="1:29" ht="14.25">
      <c r="A18" s="111"/>
      <c r="B18" s="139">
        <v>12</v>
      </c>
      <c r="C18" s="140">
        <v>6735</v>
      </c>
      <c r="D18" s="141" t="s">
        <v>326</v>
      </c>
      <c r="E18" s="229">
        <v>9.6368107041899158</v>
      </c>
      <c r="F18" s="142">
        <v>11</v>
      </c>
      <c r="G18" s="143">
        <v>0.54503472222222216</v>
      </c>
      <c r="H18" s="140">
        <v>11090.999999999993</v>
      </c>
      <c r="I18" s="144">
        <v>852.9</v>
      </c>
      <c r="J18" s="142">
        <v>5</v>
      </c>
      <c r="K18" s="145">
        <v>2007.7799999999916</v>
      </c>
      <c r="L18" s="143">
        <v>2.2917997685185182E-2</v>
      </c>
      <c r="M18" s="146">
        <v>175.23141592920351</v>
      </c>
      <c r="N18" s="147">
        <v>3.6678387882066565</v>
      </c>
      <c r="O18" s="148">
        <v>4.3</v>
      </c>
      <c r="P18" s="182" t="s">
        <v>343</v>
      </c>
      <c r="Q18" s="150"/>
      <c r="R18" s="191"/>
      <c r="S18" s="191"/>
      <c r="T18" s="207">
        <v>9.6368107041899158</v>
      </c>
      <c r="U18" s="208">
        <v>9.000875355083588</v>
      </c>
      <c r="V18" s="209">
        <v>8.8827843906563757</v>
      </c>
      <c r="W18" s="210">
        <v>852.9</v>
      </c>
      <c r="X18" s="211">
        <v>578.5</v>
      </c>
      <c r="Y18" s="212">
        <v>525.20000000000005</v>
      </c>
      <c r="Z18" s="199"/>
      <c r="AA18" s="213">
        <f t="shared" si="0"/>
        <v>4.2857142857142856</v>
      </c>
      <c r="AB18" s="206">
        <f t="shared" si="1"/>
        <v>6.4285714285714288</v>
      </c>
      <c r="AC18" s="214">
        <f t="shared" si="2"/>
        <v>14.615384615384615</v>
      </c>
    </row>
    <row r="19" spans="1:29" ht="14.25">
      <c r="A19" s="111"/>
      <c r="B19" s="139">
        <v>13</v>
      </c>
      <c r="C19" s="140">
        <v>346</v>
      </c>
      <c r="D19" s="141" t="s">
        <v>324</v>
      </c>
      <c r="E19" s="229">
        <v>9.7348293815462625</v>
      </c>
      <c r="F19" s="142">
        <v>13</v>
      </c>
      <c r="G19" s="143">
        <v>0.5553703703703704</v>
      </c>
      <c r="H19" s="140">
        <v>11984.000000000002</v>
      </c>
      <c r="I19" s="144">
        <v>849.85</v>
      </c>
      <c r="J19" s="222"/>
      <c r="K19" s="145">
        <v>2380.6950000000015</v>
      </c>
      <c r="L19" s="143">
        <v>2.723414351851863E-2</v>
      </c>
      <c r="M19" s="146">
        <v>208.23274336283271</v>
      </c>
      <c r="N19" s="147">
        <v>3.3945260347129507</v>
      </c>
      <c r="O19" s="148">
        <v>2.9</v>
      </c>
      <c r="P19" s="182"/>
      <c r="Q19" s="150"/>
      <c r="R19" s="191"/>
      <c r="S19" s="191"/>
      <c r="T19" s="207">
        <v>9.7348293815462625</v>
      </c>
      <c r="U19" s="208">
        <v>9.5128547565040549</v>
      </c>
      <c r="V19" s="209">
        <v>9.1340561251260386</v>
      </c>
      <c r="W19" s="210">
        <v>849.85</v>
      </c>
      <c r="X19" s="211">
        <v>567.375</v>
      </c>
      <c r="Y19" s="212">
        <v>519.29999999999995</v>
      </c>
      <c r="Z19" s="199"/>
      <c r="AA19" s="213">
        <f t="shared" si="0"/>
        <v>2.8571428571428572</v>
      </c>
      <c r="AB19" s="206">
        <f t="shared" si="1"/>
        <v>4.2857142857142856</v>
      </c>
      <c r="AC19" s="214">
        <f t="shared" si="2"/>
        <v>12.307692307692307</v>
      </c>
    </row>
    <row r="20" spans="1:29" ht="14.25">
      <c r="A20" s="111"/>
      <c r="B20" s="139">
        <v>14</v>
      </c>
      <c r="C20" s="140">
        <v>162</v>
      </c>
      <c r="D20" s="141" t="s">
        <v>216</v>
      </c>
      <c r="E20" s="229">
        <v>9.2866055860698751</v>
      </c>
      <c r="F20" s="142">
        <v>14</v>
      </c>
      <c r="G20" s="143">
        <v>0.57625000000000004</v>
      </c>
      <c r="H20" s="140">
        <v>13788.000000000002</v>
      </c>
      <c r="I20" s="144">
        <v>864.15</v>
      </c>
      <c r="J20" s="222"/>
      <c r="K20" s="145">
        <v>4023.1050000000014</v>
      </c>
      <c r="L20" s="143">
        <v>4.6243518518518628E-2</v>
      </c>
      <c r="M20" s="146">
        <v>353.57876106194772</v>
      </c>
      <c r="N20" s="147">
        <v>2.9503916449086161</v>
      </c>
      <c r="O20" s="148">
        <v>1.4</v>
      </c>
      <c r="P20" s="227"/>
      <c r="Q20" s="150"/>
      <c r="R20" s="191"/>
      <c r="S20" s="191"/>
      <c r="T20" s="207">
        <v>9.2866055860698751</v>
      </c>
      <c r="U20" s="208">
        <v>8.9655074381441846</v>
      </c>
      <c r="V20" s="209">
        <v>8.996551910462891</v>
      </c>
      <c r="W20" s="210">
        <v>864.15</v>
      </c>
      <c r="X20" s="211">
        <v>579.29999999999995</v>
      </c>
      <c r="Y20" s="212">
        <v>522.5</v>
      </c>
      <c r="Z20" s="199"/>
      <c r="AA20" s="213">
        <f t="shared" si="0"/>
        <v>1.4285714285714286</v>
      </c>
      <c r="AB20" s="206">
        <f t="shared" si="1"/>
        <v>2.1428571428571428</v>
      </c>
      <c r="AC20" s="214">
        <f t="shared" si="2"/>
        <v>10</v>
      </c>
    </row>
    <row r="21" spans="1:29" ht="14.25">
      <c r="A21" s="111"/>
      <c r="B21" s="151"/>
      <c r="C21" s="152">
        <v>199</v>
      </c>
      <c r="D21" s="153" t="s">
        <v>26</v>
      </c>
      <c r="E21" s="230"/>
      <c r="F21" s="154"/>
      <c r="G21" s="155"/>
      <c r="H21" s="152"/>
      <c r="I21" s="166"/>
      <c r="J21" s="167"/>
      <c r="K21" s="168"/>
      <c r="L21" s="155"/>
      <c r="M21" s="169"/>
      <c r="N21" s="170"/>
      <c r="O21" s="171">
        <v>1</v>
      </c>
      <c r="P21" s="223" t="s">
        <v>345</v>
      </c>
      <c r="Q21" s="165"/>
      <c r="R21" s="191"/>
      <c r="S21" s="191"/>
      <c r="T21" s="207">
        <v>8.868727665911706</v>
      </c>
      <c r="U21" s="208">
        <v>9.4830631758565218</v>
      </c>
      <c r="V21" s="209">
        <v>9.7573851257010684</v>
      </c>
      <c r="W21" s="210">
        <v>878.34999999999991</v>
      </c>
      <c r="X21" s="211">
        <v>568</v>
      </c>
      <c r="Y21" s="212">
        <v>505.6</v>
      </c>
      <c r="Z21" s="199"/>
      <c r="AA21" s="213" t="str">
        <f t="shared" si="0"/>
        <v/>
      </c>
      <c r="AB21" s="206" t="str">
        <f t="shared" si="1"/>
        <v/>
      </c>
      <c r="AC21" s="214" t="str">
        <f t="shared" si="2"/>
        <v/>
      </c>
    </row>
    <row r="22" spans="1:29" ht="14.25">
      <c r="A22" s="111"/>
      <c r="B22" s="180"/>
      <c r="C22" s="231"/>
      <c r="D22" s="185" t="str">
        <f>IF(ISBLANK(C22),"",VLOOKUP(C22,各艇データ,2,FALSE))</f>
        <v/>
      </c>
      <c r="E22" s="174"/>
      <c r="F22" s="174"/>
      <c r="G22" s="176"/>
      <c r="H22" s="172"/>
      <c r="I22" s="173"/>
      <c r="J22" s="174"/>
      <c r="K22" s="175"/>
      <c r="L22" s="176"/>
      <c r="M22" s="177"/>
      <c r="N22" s="178"/>
      <c r="O22" s="179"/>
      <c r="P22" s="232"/>
      <c r="Q22" s="181"/>
      <c r="R22" s="191"/>
      <c r="S22" s="191"/>
      <c r="T22" s="207" t="str">
        <f t="shared" ref="T22:T31" si="3">IF(ISBLANK(C22),"",VLOOKUP(C22,各艇データ,3,FALSE))</f>
        <v/>
      </c>
      <c r="U22" s="208" t="str">
        <f t="shared" ref="U22:U31" si="4">IF(ISBLANK(C22),"",VLOOKUP(C22,各艇データ,4,FALSE))</f>
        <v/>
      </c>
      <c r="V22" s="209" t="str">
        <f t="shared" ref="V22:V31" si="5">IF(ISBLANK(C22),"",VLOOKUP(C22,各艇データ,5,FALSE))</f>
        <v/>
      </c>
      <c r="W22" s="210" t="str">
        <f t="shared" ref="W22:W31" si="6">IF(ISBLANK(C22),"",VLOOKUP(C22,各艇データ,6,FALSE))</f>
        <v/>
      </c>
      <c r="X22" s="211" t="str">
        <f t="shared" ref="X22:X31" si="7">IF(ISBLANK(C22),"",VLOOKUP(C22,各艇データ,7,FALSE))</f>
        <v/>
      </c>
      <c r="Y22" s="212" t="str">
        <f t="shared" ref="Y22:Y31" si="8">IF(ISBLANK(C22),"",VLOOKUP(C22,各艇データ,8,FALSE))</f>
        <v/>
      </c>
      <c r="Z22" s="199"/>
      <c r="AA22" s="213" t="str">
        <f t="shared" si="0"/>
        <v/>
      </c>
      <c r="AB22" s="206" t="str">
        <f t="shared" si="1"/>
        <v/>
      </c>
      <c r="AC22" s="214" t="str">
        <f t="shared" si="2"/>
        <v/>
      </c>
    </row>
    <row r="23" spans="1:29" ht="14.25">
      <c r="A23" s="111"/>
      <c r="B23" s="139"/>
      <c r="C23" s="140"/>
      <c r="D23" s="141" t="str">
        <f>IF(ISBLANK(C23),"",VLOOKUP(C23,各艇データ,2,FALSE))</f>
        <v/>
      </c>
      <c r="E23" s="142"/>
      <c r="F23" s="142"/>
      <c r="G23" s="143"/>
      <c r="H23" s="140"/>
      <c r="I23" s="144"/>
      <c r="J23" s="142"/>
      <c r="K23" s="145"/>
      <c r="L23" s="143"/>
      <c r="M23" s="146"/>
      <c r="N23" s="147"/>
      <c r="O23" s="148"/>
      <c r="P23" s="182"/>
      <c r="Q23" s="150"/>
      <c r="R23" s="191"/>
      <c r="S23" s="191"/>
      <c r="T23" s="207" t="str">
        <f t="shared" si="3"/>
        <v/>
      </c>
      <c r="U23" s="208" t="str">
        <f t="shared" si="4"/>
        <v/>
      </c>
      <c r="V23" s="209" t="str">
        <f t="shared" si="5"/>
        <v/>
      </c>
      <c r="W23" s="210" t="str">
        <f t="shared" si="6"/>
        <v/>
      </c>
      <c r="X23" s="211" t="str">
        <f t="shared" si="7"/>
        <v/>
      </c>
      <c r="Y23" s="212" t="str">
        <f t="shared" si="8"/>
        <v/>
      </c>
      <c r="Z23" s="199"/>
      <c r="AA23" s="213" t="str">
        <f t="shared" si="0"/>
        <v/>
      </c>
      <c r="AB23" s="206" t="str">
        <f t="shared" si="1"/>
        <v/>
      </c>
      <c r="AC23" s="214" t="str">
        <f t="shared" si="2"/>
        <v/>
      </c>
    </row>
    <row r="24" spans="1:29" ht="14.25">
      <c r="A24" s="111"/>
      <c r="B24" s="180"/>
      <c r="C24" s="140"/>
      <c r="D24" s="185"/>
      <c r="E24" s="142"/>
      <c r="F24" s="142"/>
      <c r="G24" s="143"/>
      <c r="H24" s="140"/>
      <c r="I24" s="144"/>
      <c r="J24" s="142"/>
      <c r="K24" s="145"/>
      <c r="L24" s="143"/>
      <c r="M24" s="146"/>
      <c r="N24" s="147"/>
      <c r="O24" s="148"/>
      <c r="P24" s="183"/>
      <c r="Q24" s="150"/>
      <c r="R24" s="191"/>
      <c r="S24" s="191"/>
      <c r="T24" s="207" t="str">
        <f t="shared" si="3"/>
        <v/>
      </c>
      <c r="U24" s="208" t="str">
        <f t="shared" si="4"/>
        <v/>
      </c>
      <c r="V24" s="209" t="str">
        <f t="shared" si="5"/>
        <v/>
      </c>
      <c r="W24" s="210" t="str">
        <f t="shared" si="6"/>
        <v/>
      </c>
      <c r="X24" s="211" t="str">
        <f t="shared" si="7"/>
        <v/>
      </c>
      <c r="Y24" s="212" t="str">
        <f t="shared" si="8"/>
        <v/>
      </c>
      <c r="Z24" s="199"/>
      <c r="AA24" s="213" t="str">
        <f t="shared" si="0"/>
        <v/>
      </c>
      <c r="AB24" s="206" t="str">
        <f t="shared" si="1"/>
        <v/>
      </c>
      <c r="AC24" s="214" t="str">
        <f t="shared" si="2"/>
        <v/>
      </c>
    </row>
    <row r="25" spans="1:29" ht="14.25">
      <c r="A25" s="111"/>
      <c r="B25" s="139"/>
      <c r="C25" s="140"/>
      <c r="D25" s="141" t="str">
        <f t="shared" ref="D25:D31" si="9">IF(ISBLANK(C25),"",VLOOKUP(C25,各艇データ,2,FALSE))</f>
        <v/>
      </c>
      <c r="E25" s="142"/>
      <c r="F25" s="142"/>
      <c r="G25" s="143"/>
      <c r="H25" s="140"/>
      <c r="I25" s="144"/>
      <c r="J25" s="142"/>
      <c r="K25" s="145"/>
      <c r="L25" s="143"/>
      <c r="M25" s="146"/>
      <c r="N25" s="147"/>
      <c r="O25" s="148"/>
      <c r="P25" s="183"/>
      <c r="Q25" s="150"/>
      <c r="R25" s="191"/>
      <c r="S25" s="191"/>
      <c r="T25" s="207" t="str">
        <f t="shared" si="3"/>
        <v/>
      </c>
      <c r="U25" s="208" t="str">
        <f t="shared" si="4"/>
        <v/>
      </c>
      <c r="V25" s="209" t="str">
        <f t="shared" si="5"/>
        <v/>
      </c>
      <c r="W25" s="210" t="str">
        <f t="shared" si="6"/>
        <v/>
      </c>
      <c r="X25" s="211" t="str">
        <f t="shared" si="7"/>
        <v/>
      </c>
      <c r="Y25" s="212" t="str">
        <f t="shared" si="8"/>
        <v/>
      </c>
      <c r="Z25" s="199"/>
      <c r="AA25" s="213" t="str">
        <f t="shared" si="0"/>
        <v/>
      </c>
      <c r="AB25" s="206" t="str">
        <f t="shared" si="1"/>
        <v/>
      </c>
      <c r="AC25" s="214" t="str">
        <f t="shared" si="2"/>
        <v/>
      </c>
    </row>
    <row r="26" spans="1:29" ht="14.25">
      <c r="A26" s="111"/>
      <c r="B26" s="151"/>
      <c r="C26" s="152"/>
      <c r="D26" s="153" t="str">
        <f t="shared" si="9"/>
        <v/>
      </c>
      <c r="E26" s="154"/>
      <c r="F26" s="154"/>
      <c r="G26" s="155"/>
      <c r="H26" s="152" t="str">
        <f>IFERROR(IF(G26-$Q$2&lt;=0,"",(G26-$Q$2)*86400),"")</f>
        <v/>
      </c>
      <c r="I26" s="166" t="str">
        <f>IF($I$6="Ⅰ",W26,IF($I$6="Ⅱ",X26,IF($I$6="Ⅲ",Y26,"")))</f>
        <v/>
      </c>
      <c r="J26" s="154"/>
      <c r="K26" s="168" t="str">
        <f>IFERROR(H26*(1+0.01*J26)-I26*$N$3,"")</f>
        <v/>
      </c>
      <c r="L26" s="155" t="str">
        <f>IFERROR((K26-$K$7)/86400,"")</f>
        <v/>
      </c>
      <c r="M26" s="169" t="str">
        <f>IFERROR((K26-$K$7)/$N$3,"")</f>
        <v/>
      </c>
      <c r="N26" s="170" t="str">
        <f>IFERROR($N$3/(H26/3600),"")</f>
        <v/>
      </c>
      <c r="O26" s="171" t="str">
        <f>IF($O$6="MAX=20",AA26,IF($O$6="MAX=30",AB26,IF($O$6="MAX=40",AC26,"")))</f>
        <v/>
      </c>
      <c r="P26" s="184"/>
      <c r="Q26" s="165"/>
      <c r="R26" s="191"/>
      <c r="S26" s="191"/>
      <c r="T26" s="207" t="str">
        <f t="shared" si="3"/>
        <v/>
      </c>
      <c r="U26" s="208" t="str">
        <f t="shared" si="4"/>
        <v/>
      </c>
      <c r="V26" s="209" t="str">
        <f t="shared" si="5"/>
        <v/>
      </c>
      <c r="W26" s="210" t="str">
        <f t="shared" si="6"/>
        <v/>
      </c>
      <c r="X26" s="211" t="str">
        <f t="shared" si="7"/>
        <v/>
      </c>
      <c r="Y26" s="212" t="str">
        <f t="shared" si="8"/>
        <v/>
      </c>
      <c r="Z26" s="199"/>
      <c r="AA26" s="213" t="str">
        <f t="shared" si="0"/>
        <v/>
      </c>
      <c r="AB26" s="206" t="str">
        <f t="shared" si="1"/>
        <v/>
      </c>
      <c r="AC26" s="214" t="str">
        <f t="shared" si="2"/>
        <v/>
      </c>
    </row>
    <row r="27" spans="1:29" ht="14.25">
      <c r="A27" s="111"/>
      <c r="B27" s="180"/>
      <c r="C27" s="172"/>
      <c r="D27" s="185" t="str">
        <f t="shared" si="9"/>
        <v/>
      </c>
      <c r="E27" s="174"/>
      <c r="F27" s="174"/>
      <c r="G27" s="176"/>
      <c r="H27" s="129" t="str">
        <f>IFERROR(IF(G27-$Q$2&lt;=0,"",(G27-$Q$2)*86400),"")</f>
        <v/>
      </c>
      <c r="I27" s="133"/>
      <c r="J27" s="131"/>
      <c r="K27" s="134" t="str">
        <f>IFERROR(H27*(1+0.01*J27)-I27*$N$3,"")</f>
        <v/>
      </c>
      <c r="L27" s="132" t="str">
        <f>IFERROR((K27-$K$7)/86400,"")</f>
        <v/>
      </c>
      <c r="M27" s="135" t="str">
        <f>IFERROR((K27-$K$7)/$N$3,"")</f>
        <v/>
      </c>
      <c r="N27" s="136" t="str">
        <f>IFERROR($N$3/(H27/3600),"")</f>
        <v/>
      </c>
      <c r="O27" s="137"/>
      <c r="P27" s="186"/>
      <c r="Q27" s="181"/>
      <c r="R27" s="191"/>
      <c r="S27" s="191"/>
      <c r="T27" s="207" t="str">
        <f t="shared" si="3"/>
        <v/>
      </c>
      <c r="U27" s="208" t="str">
        <f t="shared" si="4"/>
        <v/>
      </c>
      <c r="V27" s="209" t="str">
        <f t="shared" si="5"/>
        <v/>
      </c>
      <c r="W27" s="210" t="str">
        <f t="shared" si="6"/>
        <v/>
      </c>
      <c r="X27" s="211" t="str">
        <f t="shared" si="7"/>
        <v/>
      </c>
      <c r="Y27" s="212" t="str">
        <f t="shared" si="8"/>
        <v/>
      </c>
      <c r="Z27" s="199"/>
      <c r="AA27" s="213" t="str">
        <f t="shared" si="0"/>
        <v/>
      </c>
      <c r="AB27" s="206" t="str">
        <f t="shared" si="1"/>
        <v/>
      </c>
      <c r="AC27" s="214" t="str">
        <f t="shared" si="2"/>
        <v/>
      </c>
    </row>
    <row r="28" spans="1:29" ht="14.25" customHeight="1">
      <c r="A28" s="111"/>
      <c r="B28" s="139"/>
      <c r="C28" s="140"/>
      <c r="D28" s="141" t="str">
        <f t="shared" si="9"/>
        <v/>
      </c>
      <c r="E28" s="142"/>
      <c r="F28" s="142"/>
      <c r="G28" s="143"/>
      <c r="H28" s="140"/>
      <c r="I28" s="144"/>
      <c r="J28" s="142"/>
      <c r="K28" s="145"/>
      <c r="L28" s="143"/>
      <c r="M28" s="146"/>
      <c r="N28" s="147"/>
      <c r="O28" s="148"/>
      <c r="P28" s="187"/>
      <c r="Q28" s="150"/>
      <c r="R28" s="191"/>
      <c r="S28" s="191"/>
      <c r="T28" s="207" t="str">
        <f t="shared" si="3"/>
        <v/>
      </c>
      <c r="U28" s="208" t="str">
        <f t="shared" si="4"/>
        <v/>
      </c>
      <c r="V28" s="209" t="str">
        <f t="shared" si="5"/>
        <v/>
      </c>
      <c r="W28" s="210" t="str">
        <f t="shared" si="6"/>
        <v/>
      </c>
      <c r="X28" s="211" t="str">
        <f t="shared" si="7"/>
        <v/>
      </c>
      <c r="Y28" s="212" t="str">
        <f t="shared" si="8"/>
        <v/>
      </c>
      <c r="Z28" s="199"/>
      <c r="AA28" s="213" t="str">
        <f t="shared" si="0"/>
        <v/>
      </c>
      <c r="AB28" s="206" t="str">
        <f t="shared" si="1"/>
        <v/>
      </c>
      <c r="AC28" s="214" t="str">
        <f t="shared" si="2"/>
        <v/>
      </c>
    </row>
    <row r="29" spans="1:29" ht="14.25">
      <c r="A29" s="111"/>
      <c r="B29" s="139"/>
      <c r="C29" s="140"/>
      <c r="D29" s="141" t="str">
        <f t="shared" si="9"/>
        <v/>
      </c>
      <c r="E29" s="142"/>
      <c r="F29" s="142"/>
      <c r="G29" s="143"/>
      <c r="H29" s="140"/>
      <c r="I29" s="144"/>
      <c r="J29" s="142"/>
      <c r="K29" s="145"/>
      <c r="L29" s="143"/>
      <c r="M29" s="146"/>
      <c r="N29" s="147"/>
      <c r="O29" s="148"/>
      <c r="P29" s="183"/>
      <c r="Q29" s="150"/>
      <c r="R29" s="191"/>
      <c r="S29" s="191"/>
      <c r="T29" s="207" t="str">
        <f t="shared" si="3"/>
        <v/>
      </c>
      <c r="U29" s="208" t="str">
        <f t="shared" si="4"/>
        <v/>
      </c>
      <c r="V29" s="209" t="str">
        <f t="shared" si="5"/>
        <v/>
      </c>
      <c r="W29" s="210" t="str">
        <f t="shared" si="6"/>
        <v/>
      </c>
      <c r="X29" s="211" t="str">
        <f t="shared" si="7"/>
        <v/>
      </c>
      <c r="Y29" s="212" t="str">
        <f t="shared" si="8"/>
        <v/>
      </c>
      <c r="Z29" s="199"/>
      <c r="AA29" s="213" t="str">
        <f t="shared" si="0"/>
        <v/>
      </c>
      <c r="AB29" s="206" t="str">
        <f t="shared" si="1"/>
        <v/>
      </c>
      <c r="AC29" s="214" t="str">
        <f t="shared" si="2"/>
        <v/>
      </c>
    </row>
    <row r="30" spans="1:29" ht="14.25" customHeight="1">
      <c r="A30" s="111"/>
      <c r="B30" s="139"/>
      <c r="C30" s="140"/>
      <c r="D30" s="141" t="str">
        <f t="shared" si="9"/>
        <v/>
      </c>
      <c r="E30" s="142"/>
      <c r="F30" s="142"/>
      <c r="G30" s="143"/>
      <c r="H30" s="140"/>
      <c r="I30" s="144"/>
      <c r="J30" s="142"/>
      <c r="K30" s="145"/>
      <c r="L30" s="143"/>
      <c r="M30" s="146"/>
      <c r="N30" s="147"/>
      <c r="O30" s="148"/>
      <c r="P30" s="183"/>
      <c r="Q30" s="150"/>
      <c r="R30" s="191"/>
      <c r="S30" s="191"/>
      <c r="T30" s="207" t="str">
        <f t="shared" si="3"/>
        <v/>
      </c>
      <c r="U30" s="208" t="str">
        <f t="shared" si="4"/>
        <v/>
      </c>
      <c r="V30" s="209" t="str">
        <f t="shared" si="5"/>
        <v/>
      </c>
      <c r="W30" s="210" t="str">
        <f t="shared" si="6"/>
        <v/>
      </c>
      <c r="X30" s="211" t="str">
        <f t="shared" si="7"/>
        <v/>
      </c>
      <c r="Y30" s="212" t="str">
        <f t="shared" si="8"/>
        <v/>
      </c>
      <c r="Z30" s="199"/>
      <c r="AA30" s="213" t="str">
        <f t="shared" si="0"/>
        <v/>
      </c>
      <c r="AB30" s="206" t="str">
        <f t="shared" si="1"/>
        <v/>
      </c>
      <c r="AC30" s="214" t="str">
        <f t="shared" si="2"/>
        <v/>
      </c>
    </row>
    <row r="31" spans="1:29" ht="15" thickBot="1">
      <c r="A31" s="111"/>
      <c r="B31" s="139"/>
      <c r="C31" s="140"/>
      <c r="D31" s="153" t="str">
        <f t="shared" si="9"/>
        <v/>
      </c>
      <c r="E31" s="154"/>
      <c r="F31" s="142"/>
      <c r="G31" s="143"/>
      <c r="H31" s="152" t="str">
        <f>IFERROR(IF(G31-$Q$2&lt;=0,"",(G31-$Q$2)*86400),"")</f>
        <v/>
      </c>
      <c r="I31" s="166" t="str">
        <f>IF($I$6="Ⅰ",W31,IF($I$6="Ⅱ",X31,IF($I$6="Ⅲ",Y31,"")))</f>
        <v/>
      </c>
      <c r="J31" s="154"/>
      <c r="K31" s="168" t="str">
        <f>IFERROR(H31*(1+0.01*J31)-I31*$N$3,"")</f>
        <v/>
      </c>
      <c r="L31" s="155" t="str">
        <f>IFERROR((K31-$K$7)/86400,"")</f>
        <v/>
      </c>
      <c r="M31" s="169" t="str">
        <f>IFERROR((K31-$K$7)/$N$3,"")</f>
        <v/>
      </c>
      <c r="N31" s="170" t="str">
        <f>IFERROR($N$3/(H31/3600),"")</f>
        <v/>
      </c>
      <c r="O31" s="171" t="str">
        <f>IF($O$6="MAX=20",AA31,IF($O$6="MAX=30",AB31,IF($O$6="MAX=40",AC31,"")))</f>
        <v/>
      </c>
      <c r="P31" s="184"/>
      <c r="Q31" s="165"/>
      <c r="R31" s="191"/>
      <c r="S31" s="191"/>
      <c r="T31" s="215" t="str">
        <f t="shared" si="3"/>
        <v/>
      </c>
      <c r="U31" s="216" t="str">
        <f t="shared" si="4"/>
        <v/>
      </c>
      <c r="V31" s="217" t="str">
        <f t="shared" si="5"/>
        <v/>
      </c>
      <c r="W31" s="218" t="str">
        <f t="shared" si="6"/>
        <v/>
      </c>
      <c r="X31" s="219" t="str">
        <f t="shared" si="7"/>
        <v/>
      </c>
      <c r="Y31" s="220" t="str">
        <f t="shared" si="8"/>
        <v/>
      </c>
      <c r="Z31" s="199"/>
      <c r="AA31" s="224" t="str">
        <f t="shared" si="0"/>
        <v/>
      </c>
      <c r="AB31" s="225" t="str">
        <f t="shared" si="1"/>
        <v/>
      </c>
      <c r="AC31" s="226" t="str">
        <f t="shared" si="2"/>
        <v/>
      </c>
    </row>
    <row r="32" spans="1:29" ht="15" customHeight="1">
      <c r="A32" s="111"/>
      <c r="B32" s="462" t="s">
        <v>237</v>
      </c>
      <c r="C32" s="463"/>
      <c r="D32" s="464"/>
      <c r="E32" s="188" t="s">
        <v>176</v>
      </c>
      <c r="F32" s="471" t="s">
        <v>340</v>
      </c>
      <c r="G32" s="472"/>
      <c r="H32" s="473" t="s">
        <v>346</v>
      </c>
      <c r="I32" s="474"/>
      <c r="J32" s="474"/>
      <c r="K32" s="474"/>
      <c r="L32" s="474"/>
      <c r="M32" s="474"/>
      <c r="N32" s="474"/>
      <c r="O32" s="474"/>
      <c r="P32" s="474"/>
      <c r="Q32" s="475"/>
      <c r="R32" s="357"/>
      <c r="S32" s="102"/>
      <c r="T32" s="194"/>
      <c r="U32" s="194"/>
      <c r="V32" s="194"/>
      <c r="Y32" s="194"/>
      <c r="Z32" s="194"/>
    </row>
    <row r="33" spans="1:26" ht="15" customHeight="1">
      <c r="A33" s="111"/>
      <c r="B33" s="465"/>
      <c r="C33" s="466"/>
      <c r="D33" s="467"/>
      <c r="E33" s="189" t="s">
        <v>177</v>
      </c>
      <c r="F33" s="482" t="s">
        <v>341</v>
      </c>
      <c r="G33" s="483"/>
      <c r="H33" s="476"/>
      <c r="I33" s="477"/>
      <c r="J33" s="477"/>
      <c r="K33" s="477"/>
      <c r="L33" s="477"/>
      <c r="M33" s="477"/>
      <c r="N33" s="477"/>
      <c r="O33" s="477"/>
      <c r="P33" s="477"/>
      <c r="Q33" s="478"/>
      <c r="R33" s="357"/>
      <c r="S33" s="102"/>
      <c r="T33" s="194"/>
      <c r="U33" s="194"/>
      <c r="V33" s="194"/>
      <c r="Y33" s="194"/>
      <c r="Z33" s="194"/>
    </row>
    <row r="34" spans="1:26" ht="23.25" customHeight="1">
      <c r="A34" s="111"/>
      <c r="B34" s="468"/>
      <c r="C34" s="469"/>
      <c r="D34" s="470"/>
      <c r="E34" s="189" t="s">
        <v>178</v>
      </c>
      <c r="F34" s="482" t="s">
        <v>342</v>
      </c>
      <c r="G34" s="483"/>
      <c r="H34" s="476"/>
      <c r="I34" s="477"/>
      <c r="J34" s="477"/>
      <c r="K34" s="477"/>
      <c r="L34" s="477"/>
      <c r="M34" s="477"/>
      <c r="N34" s="477"/>
      <c r="O34" s="477"/>
      <c r="P34" s="477"/>
      <c r="Q34" s="478"/>
      <c r="R34" s="357"/>
      <c r="S34" s="102"/>
      <c r="T34" s="194"/>
      <c r="U34" s="194"/>
      <c r="V34" s="194"/>
      <c r="Y34" s="194"/>
      <c r="Z34" s="194"/>
    </row>
    <row r="35" spans="1:26" ht="22.5" customHeight="1">
      <c r="A35" s="111"/>
      <c r="B35" s="484" t="s">
        <v>238</v>
      </c>
      <c r="C35" s="485"/>
      <c r="D35" s="486"/>
      <c r="E35" s="456" t="s">
        <v>180</v>
      </c>
      <c r="F35" s="482" t="str">
        <f>参照ﾃﾞｰﾀ!AL11</f>
        <v>サーモン４</v>
      </c>
      <c r="G35" s="483"/>
      <c r="H35" s="476"/>
      <c r="I35" s="477"/>
      <c r="J35" s="477"/>
      <c r="K35" s="477"/>
      <c r="L35" s="477"/>
      <c r="M35" s="477"/>
      <c r="N35" s="477"/>
      <c r="O35" s="477"/>
      <c r="P35" s="477"/>
      <c r="Q35" s="478"/>
      <c r="R35" s="357"/>
      <c r="S35" s="102"/>
      <c r="T35" s="194"/>
      <c r="U35" s="194"/>
      <c r="V35" s="194"/>
      <c r="Y35" s="194"/>
      <c r="Z35" s="194"/>
    </row>
    <row r="36" spans="1:26" ht="15" customHeight="1">
      <c r="A36" s="111"/>
      <c r="B36" s="487"/>
      <c r="C36" s="488"/>
      <c r="D36" s="489"/>
      <c r="E36" s="495"/>
      <c r="F36" s="482"/>
      <c r="G36" s="483"/>
      <c r="H36" s="476"/>
      <c r="I36" s="477"/>
      <c r="J36" s="477"/>
      <c r="K36" s="477"/>
      <c r="L36" s="477"/>
      <c r="M36" s="477"/>
      <c r="N36" s="477"/>
      <c r="O36" s="477"/>
      <c r="P36" s="477"/>
      <c r="Q36" s="478"/>
      <c r="R36" s="357"/>
      <c r="S36" s="102"/>
      <c r="T36" s="194"/>
      <c r="U36" s="194"/>
      <c r="V36" s="194"/>
      <c r="Y36" s="194"/>
      <c r="Z36" s="194"/>
    </row>
    <row r="37" spans="1:26" ht="15" customHeight="1">
      <c r="A37" s="111"/>
      <c r="B37" s="487"/>
      <c r="C37" s="488"/>
      <c r="D37" s="489"/>
      <c r="E37" s="188" t="s">
        <v>179</v>
      </c>
      <c r="F37" s="496">
        <v>45186</v>
      </c>
      <c r="G37" s="472"/>
      <c r="H37" s="476"/>
      <c r="I37" s="477"/>
      <c r="J37" s="477"/>
      <c r="K37" s="477"/>
      <c r="L37" s="477"/>
      <c r="M37" s="477"/>
      <c r="N37" s="477"/>
      <c r="O37" s="477"/>
      <c r="P37" s="477"/>
      <c r="Q37" s="478"/>
      <c r="R37" s="357"/>
      <c r="S37" s="102"/>
      <c r="T37" s="194"/>
      <c r="U37" s="194"/>
      <c r="V37" s="194"/>
      <c r="Y37" s="194"/>
      <c r="Z37" s="194"/>
    </row>
    <row r="38" spans="1:26" ht="15" customHeight="1">
      <c r="A38" s="111"/>
      <c r="B38" s="487"/>
      <c r="C38" s="488"/>
      <c r="D38" s="489"/>
      <c r="E38" s="189" t="s">
        <v>192</v>
      </c>
      <c r="F38" s="482" t="s">
        <v>265</v>
      </c>
      <c r="G38" s="483"/>
      <c r="H38" s="476"/>
      <c r="I38" s="477"/>
      <c r="J38" s="477"/>
      <c r="K38" s="477"/>
      <c r="L38" s="477"/>
      <c r="M38" s="477"/>
      <c r="N38" s="477"/>
      <c r="O38" s="477"/>
      <c r="P38" s="477"/>
      <c r="Q38" s="478"/>
      <c r="R38" s="357"/>
      <c r="S38" s="102"/>
      <c r="T38" s="194"/>
      <c r="U38" s="194"/>
      <c r="V38" s="194"/>
      <c r="Y38" s="194"/>
      <c r="Z38" s="194"/>
    </row>
    <row r="39" spans="1:26" ht="15" customHeight="1">
      <c r="A39" s="111"/>
      <c r="B39" s="487"/>
      <c r="C39" s="488"/>
      <c r="D39" s="489"/>
      <c r="E39" s="456" t="s">
        <v>180</v>
      </c>
      <c r="F39" s="482" t="str">
        <f>参照ﾃﾞｰﾀ!AL13</f>
        <v>波勝</v>
      </c>
      <c r="G39" s="483"/>
      <c r="H39" s="476"/>
      <c r="I39" s="477"/>
      <c r="J39" s="477"/>
      <c r="K39" s="477"/>
      <c r="L39" s="477"/>
      <c r="M39" s="477"/>
      <c r="N39" s="477"/>
      <c r="O39" s="477"/>
      <c r="P39" s="477"/>
      <c r="Q39" s="478"/>
      <c r="R39" s="357"/>
      <c r="S39" s="102"/>
      <c r="T39" s="194"/>
      <c r="U39" s="194"/>
      <c r="V39" s="194"/>
      <c r="Y39" s="194"/>
      <c r="Z39" s="194"/>
    </row>
    <row r="40" spans="1:26" ht="15" customHeight="1">
      <c r="A40" s="111"/>
      <c r="B40" s="487"/>
      <c r="C40" s="488"/>
      <c r="D40" s="489"/>
      <c r="E40" s="456"/>
      <c r="F40" s="482"/>
      <c r="G40" s="483"/>
      <c r="H40" s="476"/>
      <c r="I40" s="477"/>
      <c r="J40" s="477"/>
      <c r="K40" s="477"/>
      <c r="L40" s="477"/>
      <c r="M40" s="477"/>
      <c r="N40" s="477"/>
      <c r="O40" s="477"/>
      <c r="P40" s="477"/>
      <c r="Q40" s="478"/>
      <c r="R40" s="357"/>
      <c r="S40" s="102"/>
      <c r="T40" s="194"/>
      <c r="U40" s="194"/>
      <c r="V40" s="194"/>
      <c r="Y40" s="194"/>
      <c r="Z40" s="194"/>
    </row>
    <row r="41" spans="1:26" ht="11.25" customHeight="1" thickBot="1">
      <c r="A41" s="111"/>
      <c r="B41" s="490"/>
      <c r="C41" s="491"/>
      <c r="D41" s="492"/>
      <c r="E41" s="190"/>
      <c r="F41" s="493"/>
      <c r="G41" s="494"/>
      <c r="H41" s="479"/>
      <c r="I41" s="480"/>
      <c r="J41" s="480"/>
      <c r="K41" s="480"/>
      <c r="L41" s="480"/>
      <c r="M41" s="480"/>
      <c r="N41" s="480"/>
      <c r="O41" s="480"/>
      <c r="P41" s="480"/>
      <c r="Q41" s="481"/>
      <c r="R41" s="357"/>
      <c r="S41" s="102"/>
      <c r="T41" s="194"/>
      <c r="U41" s="194"/>
      <c r="V41" s="194"/>
      <c r="W41" s="194"/>
      <c r="X41" s="194"/>
      <c r="Y41" s="194"/>
      <c r="Z41" s="194"/>
    </row>
    <row r="42" spans="1:26">
      <c r="A42" s="111"/>
      <c r="B42" s="111"/>
      <c r="C42" s="111"/>
      <c r="D42" s="111"/>
      <c r="E42" s="111"/>
      <c r="F42" s="111"/>
      <c r="G42" s="111"/>
      <c r="H42" s="111"/>
      <c r="I42" s="111"/>
      <c r="J42" s="111"/>
      <c r="K42" s="111"/>
      <c r="L42" s="111"/>
      <c r="M42" s="111"/>
      <c r="N42" s="111"/>
      <c r="O42" s="111"/>
      <c r="P42" s="111"/>
      <c r="Q42" s="111"/>
      <c r="R42" s="111"/>
      <c r="S42" s="111"/>
    </row>
  </sheetData>
  <sheetProtection algorithmName="SHA-512" hashValue="RJxAW5Tj7u7gAl2Pd0amIhHlXFwSYyeIXaksRYGVdocMriH+iR2ne8XkOC11mkdYi1K3gQ8f0stidnu7Plgg2g==" saltValue="NRRNXFpfy4Gl1670MJxxUg==" spinCount="100000" sheet="1" objects="1" scenarios="1"/>
  <sortState xmlns:xlrd2="http://schemas.microsoft.com/office/spreadsheetml/2017/richdata2" ref="C7:K20">
    <sortCondition ref="K7:K20"/>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P2 F37:G37" xr:uid="{00000000-0002-0000-0100-000000000000}">
      <formula1>開催日</formula1>
    </dataValidation>
    <dataValidation type="list" allowBlank="1" showInputMessage="1" showErrorMessage="1" sqref="Q2:R2" xr:uid="{00000000-0002-0000-0100-000001000000}">
      <formula1>時刻</formula1>
    </dataValidation>
    <dataValidation type="list" allowBlank="1" showInputMessage="1" showErrorMessage="1" sqref="J3:K3" xr:uid="{00000000-0002-0000-0100-000002000000}">
      <formula1>暫定</formula1>
    </dataValidation>
    <dataValidation type="list" allowBlank="1" showInputMessage="1" showErrorMessage="1" sqref="G2" xr:uid="{00000000-0002-0000-0100-000003000000}">
      <formula1>月</formula1>
    </dataValidation>
    <dataValidation type="list" allowBlank="1" showInputMessage="1" showErrorMessage="1" sqref="N2 F38:G38" xr:uid="{00000000-0002-0000-0100-000004000000}">
      <formula1>コース</formula1>
    </dataValidation>
    <dataValidation type="list" showInputMessage="1" showErrorMessage="1" sqref="E3" xr:uid="{00000000-0002-0000-0100-000005000000}">
      <formula1>レース名</formula1>
    </dataValidation>
    <dataValidation type="list" allowBlank="1" showInputMessage="1" showErrorMessage="1" sqref="I6" xr:uid="{00000000-0002-0000-0100-000006000000}">
      <formula1>ＴＡ</formula1>
    </dataValidation>
    <dataValidation type="list" allowBlank="1" showInputMessage="1" showErrorMessage="1" sqref="D3" xr:uid="{00000000-0002-0000-0100-000007000000}">
      <formula1>レース番号</formula1>
    </dataValidation>
  </dataValidations>
  <pageMargins left="0.31496062992125984" right="0" top="0.35433070866141736" bottom="0.19685039370078741" header="0" footer="0"/>
  <pageSetup paperSize="9" scale="97"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42"/>
  <sheetViews>
    <sheetView zoomScale="85" zoomScaleNormal="85" workbookViewId="0">
      <selection activeCell="O7" sqref="O7"/>
    </sheetView>
  </sheetViews>
  <sheetFormatPr defaultColWidth="9" defaultRowHeight="13.5"/>
  <cols>
    <col min="1" max="1" width="1.75" style="193" customWidth="1"/>
    <col min="2" max="2" width="5" style="193" customWidth="1"/>
    <col min="3" max="3" width="7" style="193" customWidth="1"/>
    <col min="4" max="4" width="18" style="193" customWidth="1"/>
    <col min="5" max="5" width="8" style="193" customWidth="1"/>
    <col min="6" max="6" width="5" style="193" customWidth="1"/>
    <col min="7" max="7" width="10.875" style="193" customWidth="1"/>
    <col min="8" max="8" width="8.375" style="193" customWidth="1"/>
    <col min="9" max="9" width="8.625" style="193" customWidth="1"/>
    <col min="10" max="10" width="5" style="193" customWidth="1"/>
    <col min="11" max="11" width="8.5" style="193" customWidth="1"/>
    <col min="12" max="12" width="10.875" style="193" customWidth="1"/>
    <col min="13" max="13" width="9.5" style="193" customWidth="1"/>
    <col min="14" max="14" width="7.875" style="193" customWidth="1"/>
    <col min="15" max="15" width="8" style="193" customWidth="1"/>
    <col min="16" max="16" width="12" style="193" bestFit="1" customWidth="1"/>
    <col min="17" max="17" width="11.625" style="193" customWidth="1"/>
    <col min="18" max="18" width="1.625" style="193" customWidth="1"/>
    <col min="19" max="19" width="4.875" style="193" customWidth="1"/>
    <col min="20" max="22" width="7.625" style="193" customWidth="1"/>
    <col min="23" max="23" width="8.25" style="193" hidden="1" customWidth="1"/>
    <col min="24" max="25" width="7.625" style="193" hidden="1" customWidth="1"/>
    <col min="26" max="26" width="4.5" style="193" hidden="1" customWidth="1"/>
    <col min="27" max="29" width="8" style="193" hidden="1" customWidth="1"/>
    <col min="30" max="16384" width="9" style="193"/>
  </cols>
  <sheetData>
    <row r="1" spans="1:29" ht="9.75" customHeight="1" thickBot="1">
      <c r="A1" s="111"/>
      <c r="B1" s="111"/>
      <c r="C1" s="111"/>
      <c r="D1" s="111"/>
      <c r="E1" s="111"/>
      <c r="F1" s="111"/>
      <c r="G1" s="111"/>
      <c r="H1" s="111"/>
      <c r="I1" s="111"/>
      <c r="J1" s="111"/>
      <c r="K1" s="111"/>
      <c r="L1" s="111"/>
      <c r="M1" s="111"/>
      <c r="N1" s="111"/>
      <c r="O1" s="111"/>
      <c r="P1" s="111"/>
      <c r="Q1" s="111"/>
      <c r="R1" s="111"/>
      <c r="S1" s="111"/>
    </row>
    <row r="2" spans="1:29" ht="21">
      <c r="A2" s="111"/>
      <c r="B2" s="102"/>
      <c r="C2" s="103"/>
      <c r="D2" s="457" t="str">
        <f>参照ﾃﾞｰﾀ!P4</f>
        <v>2023年</v>
      </c>
      <c r="E2" s="457"/>
      <c r="F2" s="457"/>
      <c r="G2" s="104" t="s">
        <v>188</v>
      </c>
      <c r="H2" s="105"/>
      <c r="I2" s="106"/>
      <c r="J2" s="102"/>
      <c r="K2" s="107"/>
      <c r="L2" s="102"/>
      <c r="M2" s="108" t="s">
        <v>48</v>
      </c>
      <c r="N2" s="109" t="s">
        <v>265</v>
      </c>
      <c r="O2" s="110" t="s">
        <v>50</v>
      </c>
      <c r="P2" s="243">
        <v>45186</v>
      </c>
      <c r="Q2" s="244">
        <v>0.39583333333333331</v>
      </c>
      <c r="R2" s="354"/>
      <c r="S2" s="102"/>
      <c r="T2" s="195" t="s">
        <v>2</v>
      </c>
      <c r="U2" s="194"/>
      <c r="V2" s="194"/>
      <c r="W2" s="194"/>
      <c r="X2" s="194"/>
      <c r="Y2" s="194"/>
      <c r="Z2" s="194"/>
    </row>
    <row r="3" spans="1:29" ht="21.75" customHeight="1" thickBot="1">
      <c r="A3" s="111"/>
      <c r="B3" s="102"/>
      <c r="C3" s="111"/>
      <c r="D3" s="112" t="s">
        <v>303</v>
      </c>
      <c r="E3" s="458" t="s">
        <v>60</v>
      </c>
      <c r="F3" s="458"/>
      <c r="G3" s="458"/>
      <c r="H3" s="458"/>
      <c r="I3" s="458"/>
      <c r="J3" s="459" t="s">
        <v>80</v>
      </c>
      <c r="K3" s="459"/>
      <c r="L3" s="102"/>
      <c r="M3" s="113" t="s">
        <v>71</v>
      </c>
      <c r="N3" s="114">
        <f>IF(ISBLANK(N2),"",VLOOKUP(N2,コース・距離,2,FALSE))</f>
        <v>23.4</v>
      </c>
      <c r="O3" s="115" t="s">
        <v>0</v>
      </c>
      <c r="P3" s="116">
        <v>14</v>
      </c>
      <c r="Q3" s="117" t="s">
        <v>1</v>
      </c>
      <c r="R3" s="355"/>
      <c r="S3" s="102"/>
      <c r="T3" s="194" t="s">
        <v>219</v>
      </c>
      <c r="U3" s="194"/>
      <c r="V3" s="194"/>
      <c r="W3" s="195" t="s">
        <v>2</v>
      </c>
      <c r="X3" s="194"/>
      <c r="Y3" s="194"/>
      <c r="Z3" s="194"/>
      <c r="AA3" s="196" t="s">
        <v>72</v>
      </c>
    </row>
    <row r="4" spans="1:29" ht="7.5" customHeight="1" thickBot="1">
      <c r="A4" s="111"/>
      <c r="B4" s="102"/>
      <c r="C4" s="102"/>
      <c r="D4" s="102"/>
      <c r="E4" s="102"/>
      <c r="F4" s="102"/>
      <c r="G4" s="102"/>
      <c r="H4" s="102"/>
      <c r="I4" s="102"/>
      <c r="J4" s="102"/>
      <c r="K4" s="102"/>
      <c r="L4" s="102"/>
      <c r="M4" s="102"/>
      <c r="N4" s="102"/>
      <c r="O4" s="102"/>
      <c r="P4" s="102"/>
      <c r="Q4" s="102"/>
      <c r="R4" s="102"/>
      <c r="S4" s="102"/>
      <c r="T4" s="194"/>
      <c r="U4" s="194"/>
      <c r="V4" s="194"/>
      <c r="W4" s="197"/>
      <c r="X4" s="194"/>
      <c r="Y4" s="194"/>
      <c r="Z4" s="194"/>
    </row>
    <row r="5" spans="1:29" ht="14.25">
      <c r="A5" s="111"/>
      <c r="B5" s="118" t="s">
        <v>3</v>
      </c>
      <c r="C5" s="119" t="s">
        <v>4</v>
      </c>
      <c r="D5" s="119" t="s">
        <v>5</v>
      </c>
      <c r="E5" s="119" t="s">
        <v>6</v>
      </c>
      <c r="F5" s="119" t="s">
        <v>7</v>
      </c>
      <c r="G5" s="119" t="s">
        <v>8</v>
      </c>
      <c r="H5" s="119" t="s">
        <v>9</v>
      </c>
      <c r="I5" s="119" t="s">
        <v>10</v>
      </c>
      <c r="J5" s="119" t="s">
        <v>11</v>
      </c>
      <c r="K5" s="119" t="s">
        <v>12</v>
      </c>
      <c r="L5" s="120" t="s">
        <v>239</v>
      </c>
      <c r="M5" s="120" t="s">
        <v>236</v>
      </c>
      <c r="N5" s="119" t="s">
        <v>67</v>
      </c>
      <c r="O5" s="119" t="s">
        <v>13</v>
      </c>
      <c r="P5" s="460" t="s">
        <v>66</v>
      </c>
      <c r="Q5" s="461"/>
      <c r="R5" s="356"/>
      <c r="S5" s="191"/>
      <c r="T5" s="200" t="s">
        <v>10</v>
      </c>
      <c r="U5" s="198" t="s">
        <v>10</v>
      </c>
      <c r="V5" s="201" t="s">
        <v>10</v>
      </c>
      <c r="W5" s="200" t="s">
        <v>10</v>
      </c>
      <c r="X5" s="198" t="s">
        <v>10</v>
      </c>
      <c r="Y5" s="201" t="s">
        <v>10</v>
      </c>
      <c r="Z5" s="199"/>
      <c r="AA5" s="200" t="s">
        <v>13</v>
      </c>
      <c r="AB5" s="198" t="s">
        <v>13</v>
      </c>
      <c r="AC5" s="201" t="s">
        <v>13</v>
      </c>
    </row>
    <row r="6" spans="1:29" ht="14.25">
      <c r="A6" s="111"/>
      <c r="B6" s="121"/>
      <c r="C6" s="122" t="s">
        <v>14</v>
      </c>
      <c r="D6" s="123"/>
      <c r="E6" s="124" t="s">
        <v>15</v>
      </c>
      <c r="F6" s="124"/>
      <c r="G6" s="122" t="s">
        <v>16</v>
      </c>
      <c r="H6" s="124" t="s">
        <v>17</v>
      </c>
      <c r="I6" s="122" t="s">
        <v>217</v>
      </c>
      <c r="J6" s="124" t="s">
        <v>18</v>
      </c>
      <c r="K6" s="124" t="s">
        <v>17</v>
      </c>
      <c r="L6" s="122" t="s">
        <v>16</v>
      </c>
      <c r="M6" s="124" t="s">
        <v>42</v>
      </c>
      <c r="N6" s="124" t="s">
        <v>19</v>
      </c>
      <c r="O6" s="125" t="str">
        <f>"MAX=30"</f>
        <v>MAX=30</v>
      </c>
      <c r="P6" s="126"/>
      <c r="Q6" s="127"/>
      <c r="R6" s="191"/>
      <c r="S6" s="192"/>
      <c r="T6" s="204" t="s">
        <v>20</v>
      </c>
      <c r="U6" s="202" t="s">
        <v>22</v>
      </c>
      <c r="V6" s="205" t="s">
        <v>21</v>
      </c>
      <c r="W6" s="204" t="s">
        <v>20</v>
      </c>
      <c r="X6" s="202" t="s">
        <v>22</v>
      </c>
      <c r="Y6" s="205" t="s">
        <v>21</v>
      </c>
      <c r="Z6" s="203"/>
      <c r="AA6" s="204" t="s">
        <v>74</v>
      </c>
      <c r="AB6" s="202" t="s">
        <v>75</v>
      </c>
      <c r="AC6" s="205" t="s">
        <v>76</v>
      </c>
    </row>
    <row r="7" spans="1:29" ht="14.25">
      <c r="A7" s="111"/>
      <c r="B7" s="128">
        <v>1</v>
      </c>
      <c r="C7" s="129">
        <v>150</v>
      </c>
      <c r="D7" s="130" t="s">
        <v>200</v>
      </c>
      <c r="E7" s="228">
        <v>8.8877025683357918</v>
      </c>
      <c r="F7" s="131">
        <v>4</v>
      </c>
      <c r="G7" s="132">
        <v>0.56618055555555558</v>
      </c>
      <c r="H7" s="129">
        <v>14718.000000000004</v>
      </c>
      <c r="I7" s="133">
        <v>581.07500000000005</v>
      </c>
      <c r="J7" s="131"/>
      <c r="K7" s="134">
        <v>1120.845000000003</v>
      </c>
      <c r="L7" s="132">
        <v>0</v>
      </c>
      <c r="M7" s="135">
        <v>0</v>
      </c>
      <c r="N7" s="136">
        <v>5.7236037505095778</v>
      </c>
      <c r="O7" s="137">
        <v>30</v>
      </c>
      <c r="P7" s="233"/>
      <c r="Q7" s="138"/>
      <c r="R7" s="191"/>
      <c r="S7" s="191"/>
      <c r="T7" s="207">
        <v>9.3231314290632685</v>
      </c>
      <c r="U7" s="208">
        <v>8.8877025683357918</v>
      </c>
      <c r="V7" s="209">
        <v>8.8390871012786363</v>
      </c>
      <c r="W7" s="210">
        <v>862.95</v>
      </c>
      <c r="X7" s="211">
        <v>581.07500000000005</v>
      </c>
      <c r="Y7" s="212">
        <v>526.25</v>
      </c>
      <c r="Z7" s="199"/>
      <c r="AA7" s="213">
        <v>20</v>
      </c>
      <c r="AB7" s="206">
        <v>30</v>
      </c>
      <c r="AC7" s="214">
        <v>40</v>
      </c>
    </row>
    <row r="8" spans="1:29" ht="14.25">
      <c r="A8" s="111"/>
      <c r="B8" s="139">
        <v>2</v>
      </c>
      <c r="C8" s="140">
        <v>6732</v>
      </c>
      <c r="D8" s="141" t="s">
        <v>38</v>
      </c>
      <c r="E8" s="229">
        <v>9.2956320357461539</v>
      </c>
      <c r="F8" s="142">
        <v>3</v>
      </c>
      <c r="G8" s="143">
        <v>0.56538194444444445</v>
      </c>
      <c r="H8" s="140">
        <v>14649.000000000002</v>
      </c>
      <c r="I8" s="144">
        <v>571.993913255998</v>
      </c>
      <c r="J8" s="142"/>
      <c r="K8" s="145">
        <v>1264.3424298096488</v>
      </c>
      <c r="L8" s="143">
        <v>1.660849882056086E-3</v>
      </c>
      <c r="M8" s="146">
        <v>6.1323687952840107</v>
      </c>
      <c r="N8" s="147">
        <v>5.7505631783739499</v>
      </c>
      <c r="O8" s="148">
        <v>27.9</v>
      </c>
      <c r="P8" s="149"/>
      <c r="Q8" s="150"/>
      <c r="R8" s="191"/>
      <c r="S8" s="191"/>
      <c r="T8" s="207">
        <v>9.5576567342884964</v>
      </c>
      <c r="U8" s="208">
        <v>9.2956320357461539</v>
      </c>
      <c r="V8" s="209">
        <v>9.0768146305877533</v>
      </c>
      <c r="W8" s="210">
        <v>855.39381721722407</v>
      </c>
      <c r="X8" s="211">
        <v>571.993913255998</v>
      </c>
      <c r="Y8" s="212">
        <v>520.62384764970773</v>
      </c>
      <c r="Z8" s="199"/>
      <c r="AA8" s="213">
        <v>18.571428571428573</v>
      </c>
      <c r="AB8" s="206">
        <v>27.857142857142858</v>
      </c>
      <c r="AC8" s="214">
        <v>37.692307692307693</v>
      </c>
    </row>
    <row r="9" spans="1:29" ht="14.25">
      <c r="A9" s="111"/>
      <c r="B9" s="139">
        <v>3</v>
      </c>
      <c r="C9" s="140">
        <v>6269</v>
      </c>
      <c r="D9" s="141" t="s">
        <v>280</v>
      </c>
      <c r="E9" s="229">
        <v>10.349973098821105</v>
      </c>
      <c r="F9" s="142">
        <v>1</v>
      </c>
      <c r="G9" s="143">
        <v>0.56118055555555557</v>
      </c>
      <c r="H9" s="140">
        <v>14286.000000000004</v>
      </c>
      <c r="I9" s="144">
        <v>550.82500000000005</v>
      </c>
      <c r="J9" s="142"/>
      <c r="K9" s="145">
        <v>1396.6950000000033</v>
      </c>
      <c r="L9" s="143">
        <v>3.1927083333333378E-3</v>
      </c>
      <c r="M9" s="146">
        <v>11.788461538461554</v>
      </c>
      <c r="N9" s="147">
        <v>5.8966820663586716</v>
      </c>
      <c r="O9" s="148">
        <v>25.7</v>
      </c>
      <c r="P9" s="149"/>
      <c r="Q9" s="150"/>
      <c r="R9" s="191"/>
      <c r="S9" s="191"/>
      <c r="T9" s="207">
        <v>10.960945236146802</v>
      </c>
      <c r="U9" s="208">
        <v>10.349973098821105</v>
      </c>
      <c r="V9" s="209">
        <v>10.15434504401512</v>
      </c>
      <c r="W9" s="210">
        <v>814.9</v>
      </c>
      <c r="X9" s="211">
        <v>550.82500000000005</v>
      </c>
      <c r="Y9" s="212">
        <v>497.5</v>
      </c>
      <c r="Z9" s="199"/>
      <c r="AA9" s="213">
        <v>17.142857142857142</v>
      </c>
      <c r="AB9" s="206">
        <v>25.714285714285715</v>
      </c>
      <c r="AC9" s="214">
        <v>35.384615384615387</v>
      </c>
    </row>
    <row r="10" spans="1:29" ht="14.25">
      <c r="A10" s="111"/>
      <c r="B10" s="139">
        <v>4</v>
      </c>
      <c r="C10" s="140">
        <v>312</v>
      </c>
      <c r="D10" s="141" t="s">
        <v>27</v>
      </c>
      <c r="E10" s="229">
        <v>8.3367488970515513</v>
      </c>
      <c r="F10" s="142">
        <v>8</v>
      </c>
      <c r="G10" s="143">
        <v>0.5746296296296296</v>
      </c>
      <c r="H10" s="140">
        <v>15448</v>
      </c>
      <c r="I10" s="144">
        <v>594.27500000000009</v>
      </c>
      <c r="J10" s="142"/>
      <c r="K10" s="145">
        <v>1541.9649999999983</v>
      </c>
      <c r="L10" s="143">
        <v>4.8740740740740203E-3</v>
      </c>
      <c r="M10" s="146">
        <v>17.996581196580998</v>
      </c>
      <c r="N10" s="147">
        <v>5.4531330916623508</v>
      </c>
      <c r="O10" s="148">
        <v>23.6</v>
      </c>
      <c r="P10" s="221"/>
      <c r="Q10" s="150"/>
      <c r="R10" s="191"/>
      <c r="S10" s="191"/>
      <c r="T10" s="207">
        <v>8.4038974208061372</v>
      </c>
      <c r="U10" s="208">
        <v>8.3367488970515513</v>
      </c>
      <c r="V10" s="209">
        <v>8.282347372259574</v>
      </c>
      <c r="W10" s="210">
        <v>895.25</v>
      </c>
      <c r="X10" s="211">
        <v>594.27500000000009</v>
      </c>
      <c r="Y10" s="212">
        <v>540.29999999999995</v>
      </c>
      <c r="Z10" s="199"/>
      <c r="AA10" s="213">
        <v>15.714285714285714</v>
      </c>
      <c r="AB10" s="206">
        <v>23.571428571428573</v>
      </c>
      <c r="AC10" s="214">
        <v>33.07692307692308</v>
      </c>
    </row>
    <row r="11" spans="1:29" ht="14.25">
      <c r="A11" s="111"/>
      <c r="B11" s="151">
        <v>5</v>
      </c>
      <c r="C11" s="152">
        <v>1611</v>
      </c>
      <c r="D11" s="153" t="s">
        <v>272</v>
      </c>
      <c r="E11" s="230">
        <v>8.3297586243898465</v>
      </c>
      <c r="F11" s="154">
        <v>10</v>
      </c>
      <c r="G11" s="155">
        <v>0.5759143518518518</v>
      </c>
      <c r="H11" s="156">
        <v>15558.999999999998</v>
      </c>
      <c r="I11" s="157">
        <v>594.45000000000005</v>
      </c>
      <c r="J11" s="158"/>
      <c r="K11" s="159">
        <v>1648.8699999999972</v>
      </c>
      <c r="L11" s="160">
        <v>6.1114004629628958E-3</v>
      </c>
      <c r="M11" s="161">
        <v>22.565170940170692</v>
      </c>
      <c r="N11" s="162">
        <v>5.4142297062793237</v>
      </c>
      <c r="O11" s="163">
        <v>21.4</v>
      </c>
      <c r="P11" s="164"/>
      <c r="Q11" s="165"/>
      <c r="R11" s="191"/>
      <c r="S11" s="191"/>
      <c r="T11" s="207">
        <v>7.7415198075035567</v>
      </c>
      <c r="U11" s="208">
        <v>8.3297586243898465</v>
      </c>
      <c r="V11" s="209">
        <v>8.282347372259574</v>
      </c>
      <c r="W11" s="210">
        <v>921.65000000000009</v>
      </c>
      <c r="X11" s="211">
        <v>594.45000000000005</v>
      </c>
      <c r="Y11" s="212">
        <v>540.29999999999995</v>
      </c>
      <c r="Z11" s="199"/>
      <c r="AA11" s="213">
        <v>14.285714285714286</v>
      </c>
      <c r="AB11" s="206">
        <v>21.428571428571427</v>
      </c>
      <c r="AC11" s="214">
        <v>30.76923076923077</v>
      </c>
    </row>
    <row r="12" spans="1:29" ht="14.25">
      <c r="A12" s="111"/>
      <c r="B12" s="128">
        <v>6</v>
      </c>
      <c r="C12" s="129">
        <v>321</v>
      </c>
      <c r="D12" s="130" t="s">
        <v>28</v>
      </c>
      <c r="E12" s="228">
        <v>9.560784858656147</v>
      </c>
      <c r="F12" s="131">
        <v>6</v>
      </c>
      <c r="G12" s="132">
        <v>0.56909722222222225</v>
      </c>
      <c r="H12" s="129">
        <v>14970.000000000004</v>
      </c>
      <c r="I12" s="133">
        <v>566.375</v>
      </c>
      <c r="J12" s="131"/>
      <c r="K12" s="134">
        <v>1716.8250000000044</v>
      </c>
      <c r="L12" s="132">
        <v>6.8979166666666824E-3</v>
      </c>
      <c r="M12" s="135">
        <v>25.46923076923083</v>
      </c>
      <c r="N12" s="136">
        <v>5.6272545090180346</v>
      </c>
      <c r="O12" s="137">
        <v>19.3</v>
      </c>
      <c r="P12" s="111"/>
      <c r="Q12" s="138"/>
      <c r="R12" s="191"/>
      <c r="S12" s="191"/>
      <c r="T12" s="207">
        <v>9.8720280908876727</v>
      </c>
      <c r="U12" s="208">
        <v>9.560784858656147</v>
      </c>
      <c r="V12" s="209">
        <v>9.6112240304097085</v>
      </c>
      <c r="W12" s="210">
        <v>845.65</v>
      </c>
      <c r="X12" s="211">
        <v>566.375</v>
      </c>
      <c r="Y12" s="212">
        <v>508.7</v>
      </c>
      <c r="Z12" s="199"/>
      <c r="AA12" s="213">
        <v>12.857142857142858</v>
      </c>
      <c r="AB12" s="206">
        <v>19.285714285714285</v>
      </c>
      <c r="AC12" s="214">
        <v>28.46153846153846</v>
      </c>
    </row>
    <row r="13" spans="1:29" ht="14.25">
      <c r="A13" s="111"/>
      <c r="B13" s="139">
        <v>7</v>
      </c>
      <c r="C13" s="140">
        <v>5752</v>
      </c>
      <c r="D13" s="141" t="s">
        <v>41</v>
      </c>
      <c r="E13" s="229">
        <v>10.411783797611841</v>
      </c>
      <c r="F13" s="142">
        <v>2</v>
      </c>
      <c r="G13" s="143">
        <v>0.56527777777777777</v>
      </c>
      <c r="H13" s="140">
        <v>14640</v>
      </c>
      <c r="I13" s="144">
        <v>549.67499999999995</v>
      </c>
      <c r="J13" s="142"/>
      <c r="K13" s="145">
        <v>1777.6050000000014</v>
      </c>
      <c r="L13" s="143">
        <v>7.6013888888888702E-3</v>
      </c>
      <c r="M13" s="146">
        <v>28.066666666666599</v>
      </c>
      <c r="N13" s="147">
        <v>5.7540983606557381</v>
      </c>
      <c r="O13" s="148">
        <v>17.100000000000001</v>
      </c>
      <c r="P13" s="182"/>
      <c r="Q13" s="150"/>
      <c r="R13" s="191"/>
      <c r="S13" s="191"/>
      <c r="T13" s="207">
        <v>10.834652028794467</v>
      </c>
      <c r="U13" s="208">
        <v>10.411783797611841</v>
      </c>
      <c r="V13" s="209">
        <v>10.250737099785304</v>
      </c>
      <c r="W13" s="210">
        <v>818.25</v>
      </c>
      <c r="X13" s="211">
        <v>549.67499999999995</v>
      </c>
      <c r="Y13" s="212">
        <v>495.6</v>
      </c>
      <c r="Z13" s="199"/>
      <c r="AA13" s="213">
        <v>11.428571428571429</v>
      </c>
      <c r="AB13" s="206">
        <v>17.142857142857142</v>
      </c>
      <c r="AC13" s="214">
        <v>26.153846153846153</v>
      </c>
    </row>
    <row r="14" spans="1:29" ht="14.25">
      <c r="A14" s="111"/>
      <c r="B14" s="139">
        <v>8</v>
      </c>
      <c r="C14" s="140">
        <v>380</v>
      </c>
      <c r="D14" s="141" t="s">
        <v>142</v>
      </c>
      <c r="E14" s="229">
        <v>9.984224698428692</v>
      </c>
      <c r="F14" s="142">
        <v>5</v>
      </c>
      <c r="G14" s="143">
        <v>0.56865740740740744</v>
      </c>
      <c r="H14" s="140">
        <v>14932.000000000005</v>
      </c>
      <c r="I14" s="144">
        <v>557.82500000000005</v>
      </c>
      <c r="J14" s="142"/>
      <c r="K14" s="145">
        <v>1878.8950000000059</v>
      </c>
      <c r="L14" s="143">
        <v>8.773726851851885E-3</v>
      </c>
      <c r="M14" s="146">
        <v>32.395299145299269</v>
      </c>
      <c r="N14" s="147">
        <v>5.6415751406375545</v>
      </c>
      <c r="O14" s="148">
        <v>15</v>
      </c>
      <c r="P14" s="149"/>
      <c r="Q14" s="150"/>
      <c r="R14" s="191"/>
      <c r="S14" s="191"/>
      <c r="T14" s="207">
        <v>10.162953260779599</v>
      </c>
      <c r="U14" s="208">
        <v>9.984224698428692</v>
      </c>
      <c r="V14" s="209">
        <v>9.6909929245952782</v>
      </c>
      <c r="W14" s="210">
        <v>837</v>
      </c>
      <c r="X14" s="211">
        <v>557.82500000000005</v>
      </c>
      <c r="Y14" s="212">
        <v>506.99999999999994</v>
      </c>
      <c r="Z14" s="199"/>
      <c r="AA14" s="213">
        <v>10</v>
      </c>
      <c r="AB14" s="206">
        <v>15</v>
      </c>
      <c r="AC14" s="214">
        <v>23.846153846153847</v>
      </c>
    </row>
    <row r="15" spans="1:29" ht="14.25">
      <c r="A15" s="111"/>
      <c r="B15" s="139">
        <v>9</v>
      </c>
      <c r="C15" s="140">
        <v>5797</v>
      </c>
      <c r="D15" s="141" t="s">
        <v>325</v>
      </c>
      <c r="E15" s="229">
        <v>9.7163714268800216</v>
      </c>
      <c r="F15" s="142">
        <v>7</v>
      </c>
      <c r="G15" s="143">
        <v>0.57084490740740745</v>
      </c>
      <c r="H15" s="140">
        <v>15121.000000000005</v>
      </c>
      <c r="I15" s="144">
        <v>563.17500000000007</v>
      </c>
      <c r="J15" s="142"/>
      <c r="K15" s="145">
        <v>1942.7050000000054</v>
      </c>
      <c r="L15" s="143">
        <v>9.5122685185185466E-3</v>
      </c>
      <c r="M15" s="146">
        <v>35.122222222222327</v>
      </c>
      <c r="N15" s="147">
        <v>5.5710601150717531</v>
      </c>
      <c r="O15" s="148">
        <v>12.9</v>
      </c>
      <c r="P15" s="149"/>
      <c r="Q15" s="150"/>
      <c r="R15" s="191"/>
      <c r="S15" s="191"/>
      <c r="T15" s="207">
        <v>10.28919887828761</v>
      </c>
      <c r="U15" s="208">
        <v>9.7163714268800216</v>
      </c>
      <c r="V15" s="209">
        <v>9.7028020265711437</v>
      </c>
      <c r="W15" s="210">
        <v>833.35</v>
      </c>
      <c r="X15" s="211">
        <v>563.17500000000007</v>
      </c>
      <c r="Y15" s="212">
        <v>506.75</v>
      </c>
      <c r="Z15" s="199"/>
      <c r="AA15" s="213">
        <v>8.5714285714285712</v>
      </c>
      <c r="AB15" s="206">
        <v>12.857142857142858</v>
      </c>
      <c r="AC15" s="214">
        <v>21.53846153846154</v>
      </c>
    </row>
    <row r="16" spans="1:29" ht="14.25">
      <c r="A16" s="111"/>
      <c r="B16" s="151">
        <v>10</v>
      </c>
      <c r="C16" s="152">
        <v>199</v>
      </c>
      <c r="D16" s="153" t="s">
        <v>26</v>
      </c>
      <c r="E16" s="230">
        <v>9.4830631758565218</v>
      </c>
      <c r="F16" s="154">
        <v>9</v>
      </c>
      <c r="G16" s="155">
        <v>0.57559027777777783</v>
      </c>
      <c r="H16" s="152">
        <v>15531.000000000005</v>
      </c>
      <c r="I16" s="166">
        <v>568</v>
      </c>
      <c r="J16" s="154"/>
      <c r="K16" s="168">
        <v>2239.8000000000065</v>
      </c>
      <c r="L16" s="155">
        <v>1.2950868055555597E-2</v>
      </c>
      <c r="M16" s="169">
        <v>47.818589743589897</v>
      </c>
      <c r="N16" s="170">
        <v>5.4239907282209758</v>
      </c>
      <c r="O16" s="171">
        <v>10.7</v>
      </c>
      <c r="P16" s="164"/>
      <c r="Q16" s="165"/>
      <c r="R16" s="191"/>
      <c r="S16" s="191"/>
      <c r="T16" s="207">
        <v>8.868727665911706</v>
      </c>
      <c r="U16" s="208">
        <v>9.4830631758565218</v>
      </c>
      <c r="V16" s="209">
        <v>9.7573851257010684</v>
      </c>
      <c r="W16" s="210">
        <v>878.34999999999991</v>
      </c>
      <c r="X16" s="211">
        <v>568</v>
      </c>
      <c r="Y16" s="212">
        <v>505.6</v>
      </c>
      <c r="Z16" s="199"/>
      <c r="AA16" s="213">
        <v>7.1428571428571432</v>
      </c>
      <c r="AB16" s="206">
        <v>10.714285714285714</v>
      </c>
      <c r="AC16" s="214">
        <v>19.23076923076923</v>
      </c>
    </row>
    <row r="17" spans="1:29" ht="14.25">
      <c r="A17" s="111"/>
      <c r="B17" s="128">
        <v>11</v>
      </c>
      <c r="C17" s="129">
        <v>346</v>
      </c>
      <c r="D17" s="130" t="s">
        <v>324</v>
      </c>
      <c r="E17" s="381">
        <v>9.5128547565040549</v>
      </c>
      <c r="F17" s="131">
        <v>11</v>
      </c>
      <c r="G17" s="132">
        <v>0.5784259259259259</v>
      </c>
      <c r="H17" s="172">
        <v>15776</v>
      </c>
      <c r="I17" s="173">
        <v>567.375</v>
      </c>
      <c r="J17" s="174"/>
      <c r="K17" s="175">
        <v>2499.4250000000011</v>
      </c>
      <c r="L17" s="176">
        <v>1.5955787037037015E-2</v>
      </c>
      <c r="M17" s="177">
        <v>58.913675213675134</v>
      </c>
      <c r="N17" s="178">
        <v>5.3397565922920887</v>
      </c>
      <c r="O17" s="137">
        <v>8.6</v>
      </c>
      <c r="P17" s="450"/>
      <c r="Q17" s="138"/>
      <c r="R17" s="191"/>
      <c r="S17" s="191"/>
      <c r="T17" s="207">
        <v>9.7348293815462625</v>
      </c>
      <c r="U17" s="208">
        <v>9.5128547565040549</v>
      </c>
      <c r="V17" s="209">
        <v>9.1340561251260386</v>
      </c>
      <c r="W17" s="210">
        <v>849.85</v>
      </c>
      <c r="X17" s="211">
        <v>567.375</v>
      </c>
      <c r="Y17" s="212">
        <v>519.29999999999995</v>
      </c>
      <c r="Z17" s="199"/>
      <c r="AA17" s="213">
        <v>5.7142857142857144</v>
      </c>
      <c r="AB17" s="206">
        <v>8.5714285714285712</v>
      </c>
      <c r="AC17" s="214">
        <v>16.923076923076923</v>
      </c>
    </row>
    <row r="18" spans="1:29" ht="14.25">
      <c r="A18" s="111"/>
      <c r="B18" s="139">
        <v>12</v>
      </c>
      <c r="C18" s="140">
        <v>4071</v>
      </c>
      <c r="D18" s="141" t="s">
        <v>327</v>
      </c>
      <c r="E18" s="382">
        <v>8.5792102494370841</v>
      </c>
      <c r="F18" s="142">
        <v>12</v>
      </c>
      <c r="G18" s="143">
        <v>0.595636574074074</v>
      </c>
      <c r="H18" s="140">
        <v>17262.999999999996</v>
      </c>
      <c r="I18" s="144">
        <v>588.32500000000005</v>
      </c>
      <c r="J18" s="142"/>
      <c r="K18" s="145">
        <v>3496.1949999999961</v>
      </c>
      <c r="L18" s="143">
        <v>2.7492476851851771E-2</v>
      </c>
      <c r="M18" s="146">
        <v>101.51068376068348</v>
      </c>
      <c r="N18" s="147">
        <v>4.8798007298847255</v>
      </c>
      <c r="O18" s="148">
        <v>6.4</v>
      </c>
      <c r="P18" s="149"/>
      <c r="Q18" s="150"/>
      <c r="R18" s="191"/>
      <c r="S18" s="191"/>
      <c r="T18" s="207">
        <v>7.8444664599953846</v>
      </c>
      <c r="U18" s="208">
        <v>8.5792102494370841</v>
      </c>
      <c r="V18" s="209">
        <v>8.7240273561901134</v>
      </c>
      <c r="W18" s="210">
        <v>917.35</v>
      </c>
      <c r="X18" s="211">
        <v>588.32500000000005</v>
      </c>
      <c r="Y18" s="212">
        <v>529.04999999999995</v>
      </c>
      <c r="Z18" s="199"/>
      <c r="AA18" s="213">
        <v>4.2857142857142856</v>
      </c>
      <c r="AB18" s="206">
        <v>6.4285714285714288</v>
      </c>
      <c r="AC18" s="214">
        <v>14.615384615384615</v>
      </c>
    </row>
    <row r="19" spans="1:29" ht="14.25">
      <c r="A19" s="111"/>
      <c r="B19" s="139">
        <v>13</v>
      </c>
      <c r="C19" s="140">
        <v>7014</v>
      </c>
      <c r="D19" s="141" t="s">
        <v>370</v>
      </c>
      <c r="E19" s="382">
        <v>7.2387660107178036</v>
      </c>
      <c r="F19" s="142">
        <v>13</v>
      </c>
      <c r="G19" s="143">
        <v>0.62812499999999993</v>
      </c>
      <c r="H19" s="140">
        <v>20069.999999999996</v>
      </c>
      <c r="I19" s="144">
        <v>624.47499999999991</v>
      </c>
      <c r="J19" s="142"/>
      <c r="K19" s="145">
        <v>5457.2849999999999</v>
      </c>
      <c r="L19" s="143">
        <v>5.0190277777777743E-2</v>
      </c>
      <c r="M19" s="146">
        <v>185.31794871794858</v>
      </c>
      <c r="N19" s="147">
        <v>4.1973094170403593</v>
      </c>
      <c r="O19" s="148">
        <v>4.3</v>
      </c>
      <c r="P19" s="149"/>
      <c r="Q19" s="150"/>
      <c r="R19" s="191"/>
      <c r="S19" s="191"/>
      <c r="T19" s="207">
        <v>6.2578039317902405</v>
      </c>
      <c r="U19" s="208">
        <v>7.2387660107178036</v>
      </c>
      <c r="V19" s="209">
        <v>7.7185240831241622</v>
      </c>
      <c r="W19" s="210">
        <v>993.75</v>
      </c>
      <c r="X19" s="211">
        <v>624.47499999999991</v>
      </c>
      <c r="Y19" s="212">
        <v>555.95000000000005</v>
      </c>
      <c r="Z19" s="199"/>
      <c r="AA19" s="213">
        <v>2.8571428571428572</v>
      </c>
      <c r="AB19" s="206">
        <v>4.2857142857142856</v>
      </c>
      <c r="AC19" s="214">
        <v>12.307692307692307</v>
      </c>
    </row>
    <row r="20" spans="1:29" ht="14.25">
      <c r="A20" s="111"/>
      <c r="B20" s="139"/>
      <c r="C20" s="140">
        <v>131</v>
      </c>
      <c r="D20" s="141" t="s">
        <v>23</v>
      </c>
      <c r="E20" s="382"/>
      <c r="F20" s="142"/>
      <c r="G20" s="143"/>
      <c r="H20" s="140"/>
      <c r="I20" s="144"/>
      <c r="J20" s="142"/>
      <c r="K20" s="145"/>
      <c r="L20" s="143"/>
      <c r="M20" s="146"/>
      <c r="N20" s="147"/>
      <c r="O20" s="148">
        <v>0</v>
      </c>
      <c r="P20" s="227" t="s">
        <v>360</v>
      </c>
      <c r="Q20" s="150"/>
      <c r="R20" s="191"/>
      <c r="S20" s="191"/>
      <c r="T20" s="207">
        <v>8.2773410249500614</v>
      </c>
      <c r="U20" s="208">
        <v>8.6114009708789876</v>
      </c>
      <c r="V20" s="209">
        <v>8.5395354642683401</v>
      </c>
      <c r="W20" s="210">
        <v>900.0717941020788</v>
      </c>
      <c r="X20" s="211">
        <v>587.55212564843839</v>
      </c>
      <c r="Y20" s="212">
        <v>533.64966543912738</v>
      </c>
      <c r="Z20" s="199"/>
      <c r="AA20" s="213" t="s">
        <v>82</v>
      </c>
      <c r="AB20" s="206" t="s">
        <v>82</v>
      </c>
      <c r="AC20" s="214" t="s">
        <v>82</v>
      </c>
    </row>
    <row r="21" spans="1:29" ht="14.25">
      <c r="A21" s="111"/>
      <c r="B21" s="151"/>
      <c r="C21" s="368"/>
      <c r="D21" s="153" t="str">
        <f t="shared" ref="D21:D23" si="0">IF(ISBLANK(C21),"",VLOOKUP(C21,各艇データ,2,FALSE))</f>
        <v/>
      </c>
      <c r="E21" s="390"/>
      <c r="F21" s="388"/>
      <c r="G21" s="155"/>
      <c r="H21" s="152" t="str">
        <f t="shared" ref="H21:H23" si="1">IFERROR(IF(G21-$Q$2&lt;=0,"",(G21-$Q$2)*86400),"")</f>
        <v/>
      </c>
      <c r="I21" s="166" t="str">
        <f t="shared" ref="I21:I23" si="2">IF($I$6="Ⅰ",V21,IF($I$6="Ⅱ",W21,IF($I$6="Ⅲ",X21,"")))</f>
        <v/>
      </c>
      <c r="J21" s="154"/>
      <c r="K21" s="168" t="str">
        <f t="shared" ref="K21:K23" si="3">IFERROR(H21*(1+0.01*J21)-I21*$N$3,"")</f>
        <v/>
      </c>
      <c r="L21" s="155" t="str">
        <f t="shared" ref="L21:L23" si="4">IFERROR((K21-$K$7)/86400,"")</f>
        <v/>
      </c>
      <c r="M21" s="169" t="str">
        <f t="shared" ref="M21:M23" si="5">IFERROR((K21-$K$7)/$N$3,"")</f>
        <v/>
      </c>
      <c r="N21" s="170" t="str">
        <f t="shared" ref="N21:N23" si="6">IFERROR($N$3/(H21/3600),"")</f>
        <v/>
      </c>
      <c r="O21" s="171"/>
      <c r="P21" s="223"/>
      <c r="Q21" s="165"/>
      <c r="R21" s="191"/>
      <c r="S21" s="191"/>
      <c r="T21" s="207" t="str">
        <f t="shared" ref="T21:T31" si="7">IF(ISBLANK(C21),"",VLOOKUP(C21,各艇データ,3,FALSE))</f>
        <v/>
      </c>
      <c r="U21" s="208" t="str">
        <f t="shared" ref="U21:U31" si="8">IF(ISBLANK(C21),"",VLOOKUP(C21,各艇データ,4,FALSE))</f>
        <v/>
      </c>
      <c r="V21" s="209" t="str">
        <f t="shared" ref="V21:V31" si="9">IF(ISBLANK(C21),"",VLOOKUP(C21,各艇データ,5,FALSE))</f>
        <v/>
      </c>
      <c r="W21" s="210" t="str">
        <f t="shared" ref="W21:W31" si="10">IF(ISBLANK(C21),"",VLOOKUP(C21,各艇データ,6,FALSE))</f>
        <v/>
      </c>
      <c r="X21" s="211" t="str">
        <f t="shared" ref="X21:X31" si="11">IF(ISBLANK(C21),"",VLOOKUP(C21,各艇データ,7,FALSE))</f>
        <v/>
      </c>
      <c r="Y21" s="212" t="str">
        <f t="shared" ref="Y21:Y31" si="12">IF(ISBLANK(C21),"",VLOOKUP(C21,各艇データ,8,FALSE))</f>
        <v/>
      </c>
      <c r="Z21" s="199"/>
      <c r="AA21" s="213" t="str">
        <f t="shared" ref="AA21:AA31" si="13">IF(ISBLANK(B21),"",IFERROR(20*($P$3+1-$B21)/$P$3,"20.0"))</f>
        <v/>
      </c>
      <c r="AB21" s="206" t="str">
        <f t="shared" ref="AB21:AB31" si="14">IF(ISBLANK(B21),"",IFERROR(30*($P$3+1-$B21)/$P$3,"30.0"))</f>
        <v/>
      </c>
      <c r="AC21" s="214" t="str">
        <f t="shared" ref="AC21:AC31" si="15">IF(ISBLANK(B21),"",IFERROR(30*($P$3-$B21)/($P$3-1)+10,"20.0"))</f>
        <v/>
      </c>
    </row>
    <row r="22" spans="1:29" ht="14.25">
      <c r="A22" s="111"/>
      <c r="B22" s="180"/>
      <c r="C22" s="172"/>
      <c r="D22" s="185" t="str">
        <f t="shared" si="0"/>
        <v/>
      </c>
      <c r="E22" s="391"/>
      <c r="F22" s="389"/>
      <c r="G22" s="176"/>
      <c r="H22" s="172" t="str">
        <f t="shared" si="1"/>
        <v/>
      </c>
      <c r="I22" s="173" t="str">
        <f t="shared" si="2"/>
        <v/>
      </c>
      <c r="J22" s="362"/>
      <c r="K22" s="175" t="str">
        <f t="shared" si="3"/>
        <v/>
      </c>
      <c r="L22" s="176" t="str">
        <f t="shared" si="4"/>
        <v/>
      </c>
      <c r="M22" s="177" t="str">
        <f t="shared" si="5"/>
        <v/>
      </c>
      <c r="N22" s="178" t="str">
        <f t="shared" si="6"/>
        <v/>
      </c>
      <c r="O22" s="179"/>
      <c r="P22" s="232"/>
      <c r="Q22" s="181"/>
      <c r="R22" s="191"/>
      <c r="S22" s="191"/>
      <c r="T22" s="207" t="str">
        <f t="shared" si="7"/>
        <v/>
      </c>
      <c r="U22" s="208" t="str">
        <f t="shared" si="8"/>
        <v/>
      </c>
      <c r="V22" s="209" t="str">
        <f t="shared" si="9"/>
        <v/>
      </c>
      <c r="W22" s="210" t="str">
        <f t="shared" si="10"/>
        <v/>
      </c>
      <c r="X22" s="211" t="str">
        <f t="shared" si="11"/>
        <v/>
      </c>
      <c r="Y22" s="212" t="str">
        <f t="shared" si="12"/>
        <v/>
      </c>
      <c r="Z22" s="199"/>
      <c r="AA22" s="213" t="str">
        <f t="shared" si="13"/>
        <v/>
      </c>
      <c r="AB22" s="206" t="str">
        <f t="shared" si="14"/>
        <v/>
      </c>
      <c r="AC22" s="214" t="str">
        <f t="shared" si="15"/>
        <v/>
      </c>
    </row>
    <row r="23" spans="1:29" ht="14.25">
      <c r="A23" s="111"/>
      <c r="B23" s="139"/>
      <c r="C23" s="140"/>
      <c r="D23" s="141" t="str">
        <f t="shared" si="0"/>
        <v/>
      </c>
      <c r="E23" s="385"/>
      <c r="F23" s="387"/>
      <c r="G23" s="143"/>
      <c r="H23" s="140" t="str">
        <f t="shared" si="1"/>
        <v/>
      </c>
      <c r="I23" s="144" t="str">
        <f t="shared" si="2"/>
        <v/>
      </c>
      <c r="J23" s="142"/>
      <c r="K23" s="145" t="str">
        <f t="shared" si="3"/>
        <v/>
      </c>
      <c r="L23" s="143" t="str">
        <f t="shared" si="4"/>
        <v/>
      </c>
      <c r="M23" s="146" t="str">
        <f t="shared" si="5"/>
        <v/>
      </c>
      <c r="N23" s="147" t="str">
        <f t="shared" si="6"/>
        <v/>
      </c>
      <c r="O23" s="148"/>
      <c r="P23" s="182"/>
      <c r="Q23" s="150"/>
      <c r="R23" s="191"/>
      <c r="S23" s="191"/>
      <c r="T23" s="207" t="str">
        <f t="shared" si="7"/>
        <v/>
      </c>
      <c r="U23" s="208" t="str">
        <f t="shared" si="8"/>
        <v/>
      </c>
      <c r="V23" s="209" t="str">
        <f t="shared" si="9"/>
        <v/>
      </c>
      <c r="W23" s="210" t="str">
        <f t="shared" si="10"/>
        <v/>
      </c>
      <c r="X23" s="211" t="str">
        <f t="shared" si="11"/>
        <v/>
      </c>
      <c r="Y23" s="212" t="str">
        <f t="shared" si="12"/>
        <v/>
      </c>
      <c r="Z23" s="199"/>
      <c r="AA23" s="213" t="str">
        <f t="shared" si="13"/>
        <v/>
      </c>
      <c r="AB23" s="206" t="str">
        <f t="shared" si="14"/>
        <v/>
      </c>
      <c r="AC23" s="214" t="str">
        <f t="shared" si="15"/>
        <v/>
      </c>
    </row>
    <row r="24" spans="1:29" ht="14.25">
      <c r="A24" s="111"/>
      <c r="B24" s="180"/>
      <c r="C24" s="140"/>
      <c r="D24" s="185"/>
      <c r="E24" s="142"/>
      <c r="F24" s="142"/>
      <c r="G24" s="143"/>
      <c r="H24" s="140"/>
      <c r="I24" s="144"/>
      <c r="J24" s="142"/>
      <c r="K24" s="145"/>
      <c r="L24" s="143"/>
      <c r="M24" s="146"/>
      <c r="N24" s="147"/>
      <c r="O24" s="148"/>
      <c r="P24" s="183"/>
      <c r="Q24" s="150"/>
      <c r="R24" s="191"/>
      <c r="S24" s="191"/>
      <c r="T24" s="207" t="str">
        <f t="shared" si="7"/>
        <v/>
      </c>
      <c r="U24" s="208" t="str">
        <f t="shared" si="8"/>
        <v/>
      </c>
      <c r="V24" s="209" t="str">
        <f t="shared" si="9"/>
        <v/>
      </c>
      <c r="W24" s="210" t="str">
        <f t="shared" si="10"/>
        <v/>
      </c>
      <c r="X24" s="211" t="str">
        <f t="shared" si="11"/>
        <v/>
      </c>
      <c r="Y24" s="212" t="str">
        <f t="shared" si="12"/>
        <v/>
      </c>
      <c r="Z24" s="199"/>
      <c r="AA24" s="213" t="str">
        <f t="shared" si="13"/>
        <v/>
      </c>
      <c r="AB24" s="206" t="str">
        <f t="shared" si="14"/>
        <v/>
      </c>
      <c r="AC24" s="214" t="str">
        <f t="shared" si="15"/>
        <v/>
      </c>
    </row>
    <row r="25" spans="1:29" ht="14.25">
      <c r="A25" s="111"/>
      <c r="B25" s="139"/>
      <c r="C25" s="140"/>
      <c r="D25" s="141" t="str">
        <f t="shared" ref="D25:D31" si="16">IF(ISBLANK(C25),"",VLOOKUP(C25,各艇データ,2,FALSE))</f>
        <v/>
      </c>
      <c r="E25" s="142"/>
      <c r="F25" s="142"/>
      <c r="G25" s="143"/>
      <c r="H25" s="140"/>
      <c r="I25" s="144"/>
      <c r="J25" s="142"/>
      <c r="K25" s="145"/>
      <c r="L25" s="143"/>
      <c r="M25" s="146"/>
      <c r="N25" s="147"/>
      <c r="O25" s="148"/>
      <c r="P25" s="183"/>
      <c r="Q25" s="150"/>
      <c r="R25" s="191"/>
      <c r="S25" s="191"/>
      <c r="T25" s="207" t="str">
        <f t="shared" si="7"/>
        <v/>
      </c>
      <c r="U25" s="208" t="str">
        <f t="shared" si="8"/>
        <v/>
      </c>
      <c r="V25" s="209" t="str">
        <f t="shared" si="9"/>
        <v/>
      </c>
      <c r="W25" s="210" t="str">
        <f t="shared" si="10"/>
        <v/>
      </c>
      <c r="X25" s="211" t="str">
        <f t="shared" si="11"/>
        <v/>
      </c>
      <c r="Y25" s="212" t="str">
        <f t="shared" si="12"/>
        <v/>
      </c>
      <c r="Z25" s="199"/>
      <c r="AA25" s="213" t="str">
        <f t="shared" si="13"/>
        <v/>
      </c>
      <c r="AB25" s="206" t="str">
        <f t="shared" si="14"/>
        <v/>
      </c>
      <c r="AC25" s="214" t="str">
        <f t="shared" si="15"/>
        <v/>
      </c>
    </row>
    <row r="26" spans="1:29" ht="14.25">
      <c r="A26" s="111"/>
      <c r="B26" s="151"/>
      <c r="C26" s="152"/>
      <c r="D26" s="153" t="str">
        <f t="shared" si="16"/>
        <v/>
      </c>
      <c r="E26" s="154"/>
      <c r="F26" s="154"/>
      <c r="G26" s="155"/>
      <c r="H26" s="152" t="str">
        <f>IFERROR(IF(G26-$Q$2&lt;=0,"",(G26-$Q$2)*86400),"")</f>
        <v/>
      </c>
      <c r="I26" s="166" t="str">
        <f>IF($I$6="Ⅰ",W26,IF($I$6="Ⅱ",X26,IF($I$6="Ⅲ",Y26,"")))</f>
        <v/>
      </c>
      <c r="J26" s="154"/>
      <c r="K26" s="168" t="str">
        <f>IFERROR(H26*(1+0.01*J26)-I26*$N$3,"")</f>
        <v/>
      </c>
      <c r="L26" s="155" t="str">
        <f>IFERROR((K26-$K$7)/86400,"")</f>
        <v/>
      </c>
      <c r="M26" s="169" t="str">
        <f>IFERROR((K26-$K$7)/$N$3,"")</f>
        <v/>
      </c>
      <c r="N26" s="170" t="str">
        <f>IFERROR($N$3/(H26/3600),"")</f>
        <v/>
      </c>
      <c r="O26" s="171" t="str">
        <f>IF($O$6="MAX=20",AA26,IF($O$6="MAX=30",AB26,IF($O$6="MAX=40",AC26,"")))</f>
        <v/>
      </c>
      <c r="P26" s="184"/>
      <c r="Q26" s="165"/>
      <c r="R26" s="191"/>
      <c r="S26" s="191"/>
      <c r="T26" s="207" t="str">
        <f t="shared" si="7"/>
        <v/>
      </c>
      <c r="U26" s="208" t="str">
        <f t="shared" si="8"/>
        <v/>
      </c>
      <c r="V26" s="209" t="str">
        <f t="shared" si="9"/>
        <v/>
      </c>
      <c r="W26" s="210" t="str">
        <f t="shared" si="10"/>
        <v/>
      </c>
      <c r="X26" s="211" t="str">
        <f t="shared" si="11"/>
        <v/>
      </c>
      <c r="Y26" s="212" t="str">
        <f t="shared" si="12"/>
        <v/>
      </c>
      <c r="Z26" s="199"/>
      <c r="AA26" s="213" t="str">
        <f t="shared" si="13"/>
        <v/>
      </c>
      <c r="AB26" s="206" t="str">
        <f t="shared" si="14"/>
        <v/>
      </c>
      <c r="AC26" s="214" t="str">
        <f t="shared" si="15"/>
        <v/>
      </c>
    </row>
    <row r="27" spans="1:29" ht="14.25">
      <c r="A27" s="111"/>
      <c r="B27" s="180"/>
      <c r="C27" s="172"/>
      <c r="D27" s="185" t="str">
        <f t="shared" si="16"/>
        <v/>
      </c>
      <c r="E27" s="174"/>
      <c r="F27" s="174"/>
      <c r="G27" s="176"/>
      <c r="H27" s="129" t="str">
        <f>IFERROR(IF(G27-$Q$2&lt;=0,"",(G27-$Q$2)*86400),"")</f>
        <v/>
      </c>
      <c r="I27" s="133"/>
      <c r="J27" s="131"/>
      <c r="K27" s="134" t="str">
        <f>IFERROR(H27*(1+0.01*J27)-I27*$N$3,"")</f>
        <v/>
      </c>
      <c r="L27" s="132" t="str">
        <f>IFERROR((K27-$K$7)/86400,"")</f>
        <v/>
      </c>
      <c r="M27" s="135" t="str">
        <f>IFERROR((K27-$K$7)/$N$3,"")</f>
        <v/>
      </c>
      <c r="N27" s="136" t="str">
        <f>IFERROR($N$3/(H27/3600),"")</f>
        <v/>
      </c>
      <c r="O27" s="137"/>
      <c r="P27" s="186"/>
      <c r="Q27" s="181"/>
      <c r="R27" s="191"/>
      <c r="S27" s="191"/>
      <c r="T27" s="207" t="str">
        <f t="shared" si="7"/>
        <v/>
      </c>
      <c r="U27" s="208" t="str">
        <f t="shared" si="8"/>
        <v/>
      </c>
      <c r="V27" s="209" t="str">
        <f t="shared" si="9"/>
        <v/>
      </c>
      <c r="W27" s="210" t="str">
        <f t="shared" si="10"/>
        <v/>
      </c>
      <c r="X27" s="211" t="str">
        <f t="shared" si="11"/>
        <v/>
      </c>
      <c r="Y27" s="212" t="str">
        <f t="shared" si="12"/>
        <v/>
      </c>
      <c r="Z27" s="199"/>
      <c r="AA27" s="213" t="str">
        <f t="shared" si="13"/>
        <v/>
      </c>
      <c r="AB27" s="206" t="str">
        <f t="shared" si="14"/>
        <v/>
      </c>
      <c r="AC27" s="214" t="str">
        <f t="shared" si="15"/>
        <v/>
      </c>
    </row>
    <row r="28" spans="1:29" ht="14.25" customHeight="1">
      <c r="A28" s="111"/>
      <c r="B28" s="139"/>
      <c r="C28" s="140"/>
      <c r="D28" s="141" t="str">
        <f t="shared" si="16"/>
        <v/>
      </c>
      <c r="E28" s="142"/>
      <c r="F28" s="142"/>
      <c r="G28" s="143"/>
      <c r="H28" s="140"/>
      <c r="I28" s="144"/>
      <c r="J28" s="142"/>
      <c r="K28" s="145"/>
      <c r="L28" s="143"/>
      <c r="M28" s="146"/>
      <c r="N28" s="147"/>
      <c r="O28" s="148"/>
      <c r="P28" s="187"/>
      <c r="Q28" s="150"/>
      <c r="R28" s="191"/>
      <c r="S28" s="191"/>
      <c r="T28" s="207" t="str">
        <f t="shared" si="7"/>
        <v/>
      </c>
      <c r="U28" s="208" t="str">
        <f t="shared" si="8"/>
        <v/>
      </c>
      <c r="V28" s="209" t="str">
        <f t="shared" si="9"/>
        <v/>
      </c>
      <c r="W28" s="210" t="str">
        <f t="shared" si="10"/>
        <v/>
      </c>
      <c r="X28" s="211" t="str">
        <f t="shared" si="11"/>
        <v/>
      </c>
      <c r="Y28" s="212" t="str">
        <f t="shared" si="12"/>
        <v/>
      </c>
      <c r="Z28" s="199"/>
      <c r="AA28" s="213" t="str">
        <f t="shared" si="13"/>
        <v/>
      </c>
      <c r="AB28" s="206" t="str">
        <f t="shared" si="14"/>
        <v/>
      </c>
      <c r="AC28" s="214" t="str">
        <f t="shared" si="15"/>
        <v/>
      </c>
    </row>
    <row r="29" spans="1:29" ht="14.25">
      <c r="A29" s="111"/>
      <c r="B29" s="139"/>
      <c r="C29" s="140"/>
      <c r="D29" s="141" t="str">
        <f t="shared" si="16"/>
        <v/>
      </c>
      <c r="E29" s="142"/>
      <c r="F29" s="142"/>
      <c r="G29" s="143"/>
      <c r="H29" s="140"/>
      <c r="I29" s="144"/>
      <c r="J29" s="142"/>
      <c r="K29" s="145"/>
      <c r="L29" s="143"/>
      <c r="M29" s="146"/>
      <c r="N29" s="147"/>
      <c r="O29" s="148"/>
      <c r="P29" s="183"/>
      <c r="Q29" s="150"/>
      <c r="R29" s="191"/>
      <c r="S29" s="191"/>
      <c r="T29" s="207" t="str">
        <f t="shared" si="7"/>
        <v/>
      </c>
      <c r="U29" s="208" t="str">
        <f t="shared" si="8"/>
        <v/>
      </c>
      <c r="V29" s="209" t="str">
        <f t="shared" si="9"/>
        <v/>
      </c>
      <c r="W29" s="210" t="str">
        <f t="shared" si="10"/>
        <v/>
      </c>
      <c r="X29" s="211" t="str">
        <f t="shared" si="11"/>
        <v/>
      </c>
      <c r="Y29" s="212" t="str">
        <f t="shared" si="12"/>
        <v/>
      </c>
      <c r="Z29" s="199"/>
      <c r="AA29" s="213" t="str">
        <f t="shared" si="13"/>
        <v/>
      </c>
      <c r="AB29" s="206" t="str">
        <f t="shared" si="14"/>
        <v/>
      </c>
      <c r="AC29" s="214" t="str">
        <f t="shared" si="15"/>
        <v/>
      </c>
    </row>
    <row r="30" spans="1:29" ht="14.25" customHeight="1">
      <c r="A30" s="111"/>
      <c r="B30" s="139"/>
      <c r="C30" s="140"/>
      <c r="D30" s="141" t="str">
        <f t="shared" si="16"/>
        <v/>
      </c>
      <c r="E30" s="142"/>
      <c r="F30" s="142"/>
      <c r="G30" s="143"/>
      <c r="H30" s="140"/>
      <c r="I30" s="144"/>
      <c r="J30" s="142"/>
      <c r="K30" s="145"/>
      <c r="L30" s="143"/>
      <c r="M30" s="146"/>
      <c r="N30" s="147"/>
      <c r="O30" s="148"/>
      <c r="P30" s="183"/>
      <c r="Q30" s="150"/>
      <c r="R30" s="191"/>
      <c r="S30" s="191"/>
      <c r="T30" s="207" t="str">
        <f t="shared" si="7"/>
        <v/>
      </c>
      <c r="U30" s="208" t="str">
        <f t="shared" si="8"/>
        <v/>
      </c>
      <c r="V30" s="209" t="str">
        <f t="shared" si="9"/>
        <v/>
      </c>
      <c r="W30" s="210" t="str">
        <f t="shared" si="10"/>
        <v/>
      </c>
      <c r="X30" s="211" t="str">
        <f t="shared" si="11"/>
        <v/>
      </c>
      <c r="Y30" s="212" t="str">
        <f t="shared" si="12"/>
        <v/>
      </c>
      <c r="Z30" s="199"/>
      <c r="AA30" s="213" t="str">
        <f t="shared" si="13"/>
        <v/>
      </c>
      <c r="AB30" s="206" t="str">
        <f t="shared" si="14"/>
        <v/>
      </c>
      <c r="AC30" s="214" t="str">
        <f t="shared" si="15"/>
        <v/>
      </c>
    </row>
    <row r="31" spans="1:29" ht="15" thickBot="1">
      <c r="A31" s="111"/>
      <c r="B31" s="139"/>
      <c r="C31" s="140"/>
      <c r="D31" s="153" t="str">
        <f t="shared" si="16"/>
        <v/>
      </c>
      <c r="E31" s="154"/>
      <c r="F31" s="142"/>
      <c r="G31" s="143"/>
      <c r="H31" s="152" t="str">
        <f>IFERROR(IF(G31-$Q$2&lt;=0,"",(G31-$Q$2)*86400),"")</f>
        <v/>
      </c>
      <c r="I31" s="166" t="str">
        <f>IF($I$6="Ⅰ",W31,IF($I$6="Ⅱ",X31,IF($I$6="Ⅲ",Y31,"")))</f>
        <v/>
      </c>
      <c r="J31" s="154"/>
      <c r="K31" s="168" t="str">
        <f>IFERROR(H31*(1+0.01*J31)-I31*$N$3,"")</f>
        <v/>
      </c>
      <c r="L31" s="155" t="str">
        <f>IFERROR((K31-$K$7)/86400,"")</f>
        <v/>
      </c>
      <c r="M31" s="169" t="str">
        <f>IFERROR((K31-$K$7)/$N$3,"")</f>
        <v/>
      </c>
      <c r="N31" s="170" t="str">
        <f>IFERROR($N$3/(H31/3600),"")</f>
        <v/>
      </c>
      <c r="O31" s="171" t="str">
        <f>IF($O$6="MAX=20",AA31,IF($O$6="MAX=30",AB31,IF($O$6="MAX=40",AC31,"")))</f>
        <v/>
      </c>
      <c r="P31" s="184"/>
      <c r="Q31" s="165"/>
      <c r="R31" s="191"/>
      <c r="S31" s="191"/>
      <c r="T31" s="215" t="str">
        <f t="shared" si="7"/>
        <v/>
      </c>
      <c r="U31" s="216" t="str">
        <f t="shared" si="8"/>
        <v/>
      </c>
      <c r="V31" s="217" t="str">
        <f t="shared" si="9"/>
        <v/>
      </c>
      <c r="W31" s="218" t="str">
        <f t="shared" si="10"/>
        <v/>
      </c>
      <c r="X31" s="219" t="str">
        <f t="shared" si="11"/>
        <v/>
      </c>
      <c r="Y31" s="220" t="str">
        <f t="shared" si="12"/>
        <v/>
      </c>
      <c r="Z31" s="199"/>
      <c r="AA31" s="224" t="str">
        <f t="shared" si="13"/>
        <v/>
      </c>
      <c r="AB31" s="225" t="str">
        <f t="shared" si="14"/>
        <v/>
      </c>
      <c r="AC31" s="226" t="str">
        <f t="shared" si="15"/>
        <v/>
      </c>
    </row>
    <row r="32" spans="1:29" ht="15" customHeight="1">
      <c r="A32" s="111"/>
      <c r="B32" s="462" t="s">
        <v>237</v>
      </c>
      <c r="C32" s="463"/>
      <c r="D32" s="464"/>
      <c r="E32" s="188" t="s">
        <v>176</v>
      </c>
      <c r="F32" s="471" t="s">
        <v>361</v>
      </c>
      <c r="G32" s="472"/>
      <c r="H32" s="473" t="s">
        <v>369</v>
      </c>
      <c r="I32" s="474"/>
      <c r="J32" s="474"/>
      <c r="K32" s="474"/>
      <c r="L32" s="474"/>
      <c r="M32" s="474"/>
      <c r="N32" s="474"/>
      <c r="O32" s="474"/>
      <c r="P32" s="474"/>
      <c r="Q32" s="475"/>
      <c r="R32" s="357"/>
      <c r="S32" s="102"/>
      <c r="T32" s="194"/>
      <c r="U32" s="194"/>
      <c r="V32" s="194"/>
      <c r="Y32" s="194"/>
      <c r="Z32" s="194"/>
    </row>
    <row r="33" spans="1:26" ht="15" customHeight="1">
      <c r="A33" s="111"/>
      <c r="B33" s="465"/>
      <c r="C33" s="466"/>
      <c r="D33" s="467"/>
      <c r="E33" s="189" t="s">
        <v>177</v>
      </c>
      <c r="F33" s="482" t="s">
        <v>335</v>
      </c>
      <c r="G33" s="483"/>
      <c r="H33" s="476"/>
      <c r="I33" s="477"/>
      <c r="J33" s="477"/>
      <c r="K33" s="477"/>
      <c r="L33" s="477"/>
      <c r="M33" s="477"/>
      <c r="N33" s="477"/>
      <c r="O33" s="477"/>
      <c r="P33" s="477"/>
      <c r="Q33" s="478"/>
      <c r="R33" s="357"/>
      <c r="S33" s="102"/>
      <c r="T33" s="194"/>
      <c r="U33" s="194"/>
      <c r="V33" s="194"/>
      <c r="Y33" s="194"/>
      <c r="Z33" s="194"/>
    </row>
    <row r="34" spans="1:26" ht="23.25" customHeight="1">
      <c r="A34" s="111"/>
      <c r="B34" s="468"/>
      <c r="C34" s="469"/>
      <c r="D34" s="470"/>
      <c r="E34" s="189" t="s">
        <v>178</v>
      </c>
      <c r="F34" s="482" t="s">
        <v>342</v>
      </c>
      <c r="G34" s="483"/>
      <c r="H34" s="476"/>
      <c r="I34" s="477"/>
      <c r="J34" s="477"/>
      <c r="K34" s="477"/>
      <c r="L34" s="477"/>
      <c r="M34" s="477"/>
      <c r="N34" s="477"/>
      <c r="O34" s="477"/>
      <c r="P34" s="477"/>
      <c r="Q34" s="478"/>
      <c r="R34" s="357"/>
      <c r="S34" s="102"/>
      <c r="T34" s="194"/>
      <c r="U34" s="194"/>
      <c r="V34" s="194"/>
      <c r="Y34" s="194"/>
      <c r="Z34" s="194"/>
    </row>
    <row r="35" spans="1:26" ht="22.5" customHeight="1">
      <c r="A35" s="111"/>
      <c r="B35" s="484" t="s">
        <v>238</v>
      </c>
      <c r="C35" s="485"/>
      <c r="D35" s="486"/>
      <c r="E35" s="456" t="s">
        <v>180</v>
      </c>
      <c r="F35" s="482" t="str">
        <f>参照ﾃﾞｰﾀ!AL13</f>
        <v>波勝</v>
      </c>
      <c r="G35" s="483"/>
      <c r="H35" s="476"/>
      <c r="I35" s="477"/>
      <c r="J35" s="477"/>
      <c r="K35" s="477"/>
      <c r="L35" s="477"/>
      <c r="M35" s="477"/>
      <c r="N35" s="477"/>
      <c r="O35" s="477"/>
      <c r="P35" s="477"/>
      <c r="Q35" s="478"/>
      <c r="R35" s="357"/>
      <c r="S35" s="102"/>
      <c r="T35" s="194"/>
      <c r="U35" s="194"/>
      <c r="V35" s="194"/>
      <c r="Y35" s="194"/>
      <c r="Z35" s="194"/>
    </row>
    <row r="36" spans="1:26" ht="15" customHeight="1">
      <c r="A36" s="111"/>
      <c r="B36" s="487"/>
      <c r="C36" s="488"/>
      <c r="D36" s="489"/>
      <c r="E36" s="495"/>
      <c r="F36" s="482"/>
      <c r="G36" s="483"/>
      <c r="H36" s="476"/>
      <c r="I36" s="477"/>
      <c r="J36" s="477"/>
      <c r="K36" s="477"/>
      <c r="L36" s="477"/>
      <c r="M36" s="477"/>
      <c r="N36" s="477"/>
      <c r="O36" s="477"/>
      <c r="P36" s="477"/>
      <c r="Q36" s="478"/>
      <c r="R36" s="357"/>
      <c r="S36" s="102"/>
      <c r="T36" s="194"/>
      <c r="U36" s="194"/>
      <c r="V36" s="194"/>
      <c r="Y36" s="194"/>
      <c r="Z36" s="194"/>
    </row>
    <row r="37" spans="1:26" ht="15" customHeight="1">
      <c r="A37" s="111"/>
      <c r="B37" s="487"/>
      <c r="C37" s="488"/>
      <c r="D37" s="489"/>
      <c r="E37" s="188" t="s">
        <v>179</v>
      </c>
      <c r="F37" s="496">
        <v>44850</v>
      </c>
      <c r="G37" s="472"/>
      <c r="H37" s="476"/>
      <c r="I37" s="477"/>
      <c r="J37" s="477"/>
      <c r="K37" s="477"/>
      <c r="L37" s="477"/>
      <c r="M37" s="477"/>
      <c r="N37" s="477"/>
      <c r="O37" s="477"/>
      <c r="P37" s="477"/>
      <c r="Q37" s="478"/>
      <c r="R37" s="357"/>
      <c r="S37" s="102"/>
      <c r="T37" s="194"/>
      <c r="U37" s="194"/>
      <c r="V37" s="194"/>
      <c r="Y37" s="194"/>
      <c r="Z37" s="194"/>
    </row>
    <row r="38" spans="1:26" ht="15" customHeight="1">
      <c r="A38" s="111"/>
      <c r="B38" s="487"/>
      <c r="C38" s="488"/>
      <c r="D38" s="489"/>
      <c r="E38" s="189" t="s">
        <v>192</v>
      </c>
      <c r="F38" s="482" t="s">
        <v>244</v>
      </c>
      <c r="G38" s="483"/>
      <c r="H38" s="476"/>
      <c r="I38" s="477"/>
      <c r="J38" s="477"/>
      <c r="K38" s="477"/>
      <c r="L38" s="477"/>
      <c r="M38" s="477"/>
      <c r="N38" s="477"/>
      <c r="O38" s="477"/>
      <c r="P38" s="477"/>
      <c r="Q38" s="478"/>
      <c r="R38" s="357"/>
      <c r="S38" s="102"/>
      <c r="T38" s="194"/>
      <c r="U38" s="194"/>
      <c r="V38" s="194"/>
      <c r="Y38" s="194"/>
      <c r="Z38" s="194"/>
    </row>
    <row r="39" spans="1:26" ht="15" customHeight="1">
      <c r="A39" s="111"/>
      <c r="B39" s="487"/>
      <c r="C39" s="488"/>
      <c r="D39" s="489"/>
      <c r="E39" s="456" t="s">
        <v>180</v>
      </c>
      <c r="F39" s="482" t="str">
        <f>参照ﾃﾞｰﾀ!AL14</f>
        <v>ネプチューン</v>
      </c>
      <c r="G39" s="483"/>
      <c r="H39" s="476"/>
      <c r="I39" s="477"/>
      <c r="J39" s="477"/>
      <c r="K39" s="477"/>
      <c r="L39" s="477"/>
      <c r="M39" s="477"/>
      <c r="N39" s="477"/>
      <c r="O39" s="477"/>
      <c r="P39" s="477"/>
      <c r="Q39" s="478"/>
      <c r="R39" s="357"/>
      <c r="S39" s="102"/>
      <c r="T39" s="194"/>
      <c r="U39" s="194"/>
      <c r="V39" s="194"/>
      <c r="Y39" s="194"/>
      <c r="Z39" s="194"/>
    </row>
    <row r="40" spans="1:26" ht="15" customHeight="1">
      <c r="A40" s="111"/>
      <c r="B40" s="487"/>
      <c r="C40" s="488"/>
      <c r="D40" s="489"/>
      <c r="E40" s="456"/>
      <c r="F40" s="482"/>
      <c r="G40" s="483"/>
      <c r="H40" s="476"/>
      <c r="I40" s="477"/>
      <c r="J40" s="477"/>
      <c r="K40" s="477"/>
      <c r="L40" s="477"/>
      <c r="M40" s="477"/>
      <c r="N40" s="477"/>
      <c r="O40" s="477"/>
      <c r="P40" s="477"/>
      <c r="Q40" s="478"/>
      <c r="R40" s="357"/>
      <c r="S40" s="102"/>
      <c r="T40" s="194"/>
      <c r="U40" s="194"/>
      <c r="V40" s="194"/>
      <c r="Y40" s="194"/>
      <c r="Z40" s="194"/>
    </row>
    <row r="41" spans="1:26" ht="11.25" customHeight="1" thickBot="1">
      <c r="A41" s="111"/>
      <c r="B41" s="490"/>
      <c r="C41" s="491"/>
      <c r="D41" s="492"/>
      <c r="E41" s="190"/>
      <c r="F41" s="493"/>
      <c r="G41" s="494"/>
      <c r="H41" s="479"/>
      <c r="I41" s="480"/>
      <c r="J41" s="480"/>
      <c r="K41" s="480"/>
      <c r="L41" s="480"/>
      <c r="M41" s="480"/>
      <c r="N41" s="480"/>
      <c r="O41" s="480"/>
      <c r="P41" s="480"/>
      <c r="Q41" s="481"/>
      <c r="R41" s="357"/>
      <c r="S41" s="102"/>
      <c r="T41" s="194"/>
      <c r="U41" s="194"/>
      <c r="V41" s="194"/>
      <c r="W41" s="194"/>
      <c r="X41" s="194"/>
      <c r="Y41" s="194"/>
      <c r="Z41" s="194"/>
    </row>
    <row r="42" spans="1:26">
      <c r="A42" s="111"/>
      <c r="B42" s="111"/>
      <c r="C42" s="111"/>
      <c r="D42" s="111"/>
      <c r="E42" s="111"/>
      <c r="F42" s="111"/>
      <c r="G42" s="111"/>
      <c r="H42" s="111"/>
      <c r="I42" s="111"/>
      <c r="J42" s="111"/>
      <c r="K42" s="111"/>
      <c r="L42" s="111"/>
      <c r="M42" s="111"/>
      <c r="N42" s="111"/>
      <c r="O42" s="111"/>
      <c r="P42" s="111"/>
      <c r="Q42" s="111"/>
      <c r="R42" s="111"/>
      <c r="S42" s="111"/>
    </row>
  </sheetData>
  <sheetProtection algorithmName="SHA-512" hashValue="mWYmA3dFpjmUAKAj/zayzfw7kRZJX/z4SPl3sAbb2UIBUlDOU3ZmdodhRrV9cgLKuZzLeZVWFT04b4D0jtuv2Q==" saltValue="6dOa2rIv4nqp+i9Hmw3nzQ==" spinCount="100000" sheet="1" objects="1" scenarios="1"/>
  <sortState xmlns:xlrd2="http://schemas.microsoft.com/office/spreadsheetml/2017/richdata2" ref="C7:K19">
    <sortCondition ref="K7:K19"/>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D3" xr:uid="{00000000-0002-0000-0300-000000000000}">
      <formula1>レース番号</formula1>
    </dataValidation>
    <dataValidation type="list" allowBlank="1" showInputMessage="1" showErrorMessage="1" sqref="I6" xr:uid="{00000000-0002-0000-0300-000001000000}">
      <formula1>ＴＡ</formula1>
    </dataValidation>
    <dataValidation type="list" showInputMessage="1" showErrorMessage="1" sqref="E3" xr:uid="{00000000-0002-0000-0300-000002000000}">
      <formula1>レース名</formula1>
    </dataValidation>
    <dataValidation type="list" allowBlank="1" showInputMessage="1" showErrorMessage="1" sqref="N2 F38:G38" xr:uid="{00000000-0002-0000-0300-000003000000}">
      <formula1>コース</formula1>
    </dataValidation>
    <dataValidation type="list" allowBlank="1" showInputMessage="1" showErrorMessage="1" sqref="G2" xr:uid="{00000000-0002-0000-0300-000004000000}">
      <formula1>月</formula1>
    </dataValidation>
    <dataValidation type="list" allowBlank="1" showInputMessage="1" showErrorMessage="1" sqref="J3:K3" xr:uid="{00000000-0002-0000-0300-000005000000}">
      <formula1>暫定</formula1>
    </dataValidation>
    <dataValidation type="list" allowBlank="1" showInputMessage="1" showErrorMessage="1" sqref="Q2:R2" xr:uid="{00000000-0002-0000-0300-000006000000}">
      <formula1>時刻</formula1>
    </dataValidation>
    <dataValidation type="list" allowBlank="1" showInputMessage="1" showErrorMessage="1" sqref="P2 F37:G37" xr:uid="{00000000-0002-0000-0300-000007000000}">
      <formula1>開催日</formula1>
    </dataValidation>
  </dataValidations>
  <pageMargins left="0.31496062992125984" right="0" top="0.35433070866141736" bottom="0.19685039370078741" header="0" footer="0"/>
  <pageSetup paperSize="9" scale="9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42"/>
  <sheetViews>
    <sheetView zoomScale="85" zoomScaleNormal="85" workbookViewId="0">
      <selection activeCell="K11" sqref="K11"/>
    </sheetView>
  </sheetViews>
  <sheetFormatPr defaultColWidth="9" defaultRowHeight="13.5"/>
  <cols>
    <col min="1" max="1" width="1.75" style="193" customWidth="1"/>
    <col min="2" max="2" width="5" style="193" customWidth="1"/>
    <col min="3" max="3" width="7" style="193" customWidth="1"/>
    <col min="4" max="4" width="18" style="193" customWidth="1"/>
    <col min="5" max="5" width="8.5" style="193" customWidth="1"/>
    <col min="6" max="6" width="5" style="193" customWidth="1"/>
    <col min="7" max="7" width="10.875" style="193" customWidth="1"/>
    <col min="8" max="8" width="8.375" style="193" customWidth="1"/>
    <col min="9" max="9" width="8.625" style="193" customWidth="1"/>
    <col min="10" max="10" width="5" style="193" customWidth="1"/>
    <col min="11" max="11" width="8.5" style="193" customWidth="1"/>
    <col min="12" max="12" width="10.875" style="193" customWidth="1"/>
    <col min="13" max="13" width="9.5" style="193" customWidth="1"/>
    <col min="14" max="14" width="7.875" style="193" customWidth="1"/>
    <col min="15" max="15" width="8" style="193" customWidth="1"/>
    <col min="16" max="16" width="12" style="193" bestFit="1" customWidth="1"/>
    <col min="17" max="17" width="11.625" style="193" customWidth="1"/>
    <col min="18" max="19" width="2.5" style="193" customWidth="1"/>
    <col min="20" max="22" width="7.625" style="193" customWidth="1"/>
    <col min="23" max="23" width="8.25" style="193" customWidth="1"/>
    <col min="24" max="25" width="7.625" style="193" customWidth="1"/>
    <col min="26" max="26" width="4.5" style="193" customWidth="1"/>
    <col min="27" max="29" width="8" style="193" customWidth="1"/>
    <col min="30" max="16384" width="9" style="193"/>
  </cols>
  <sheetData>
    <row r="1" spans="1:29" ht="9.75" customHeight="1" thickBot="1">
      <c r="A1" s="111"/>
      <c r="B1" s="111"/>
      <c r="C1" s="111"/>
      <c r="D1" s="111"/>
      <c r="E1" s="111"/>
      <c r="F1" s="111"/>
      <c r="G1" s="111"/>
      <c r="H1" s="111"/>
      <c r="I1" s="111"/>
      <c r="J1" s="111"/>
      <c r="K1" s="111"/>
      <c r="L1" s="111"/>
      <c r="M1" s="111"/>
      <c r="N1" s="111"/>
      <c r="O1" s="111"/>
      <c r="P1" s="111"/>
      <c r="Q1" s="111"/>
      <c r="R1" s="111"/>
      <c r="S1" s="111"/>
    </row>
    <row r="2" spans="1:29" ht="21">
      <c r="A2" s="111"/>
      <c r="B2" s="102"/>
      <c r="C2" s="103"/>
      <c r="D2" s="457" t="str">
        <f>参照ﾃﾞｰﾀ!P4</f>
        <v>2023年</v>
      </c>
      <c r="E2" s="457"/>
      <c r="F2" s="457"/>
      <c r="G2" s="104" t="s">
        <v>189</v>
      </c>
      <c r="H2" s="105"/>
      <c r="I2" s="106"/>
      <c r="J2" s="102"/>
      <c r="K2" s="107"/>
      <c r="L2" s="102"/>
      <c r="M2" s="108" t="s">
        <v>48</v>
      </c>
      <c r="N2" s="109" t="s">
        <v>244</v>
      </c>
      <c r="O2" s="110" t="s">
        <v>50</v>
      </c>
      <c r="P2" s="243">
        <v>45214</v>
      </c>
      <c r="Q2" s="244">
        <v>0.4375</v>
      </c>
      <c r="R2" s="102"/>
      <c r="S2" s="102"/>
      <c r="T2" s="195" t="s">
        <v>2</v>
      </c>
      <c r="U2" s="194"/>
      <c r="V2" s="194"/>
      <c r="W2" s="194"/>
      <c r="X2" s="194"/>
      <c r="Y2" s="194"/>
      <c r="Z2" s="194"/>
    </row>
    <row r="3" spans="1:29" ht="21.75" customHeight="1" thickBot="1">
      <c r="A3" s="111"/>
      <c r="B3" s="102"/>
      <c r="C3" s="111"/>
      <c r="D3" s="112" t="s">
        <v>304</v>
      </c>
      <c r="E3" s="458" t="s">
        <v>60</v>
      </c>
      <c r="F3" s="458"/>
      <c r="G3" s="458"/>
      <c r="H3" s="458"/>
      <c r="I3" s="458"/>
      <c r="J3" s="459" t="s">
        <v>80</v>
      </c>
      <c r="K3" s="459"/>
      <c r="L3" s="102"/>
      <c r="M3" s="113" t="s">
        <v>71</v>
      </c>
      <c r="N3" s="114">
        <f>IF(ISBLANK(N2),"",VLOOKUP(N2,コース・距離,2,FALSE))</f>
        <v>10</v>
      </c>
      <c r="O3" s="115" t="s">
        <v>0</v>
      </c>
      <c r="P3" s="116"/>
      <c r="Q3" s="117" t="s">
        <v>1</v>
      </c>
      <c r="R3" s="102"/>
      <c r="S3" s="102"/>
      <c r="T3" s="194" t="s">
        <v>219</v>
      </c>
      <c r="U3" s="194"/>
      <c r="V3" s="194"/>
      <c r="W3" s="195" t="s">
        <v>2</v>
      </c>
      <c r="X3" s="194"/>
      <c r="Y3" s="194"/>
      <c r="Z3" s="194"/>
      <c r="AA3" s="196" t="s">
        <v>72</v>
      </c>
    </row>
    <row r="4" spans="1:29" ht="7.5" customHeight="1" thickBot="1">
      <c r="A4" s="111"/>
      <c r="B4" s="102"/>
      <c r="C4" s="102"/>
      <c r="D4" s="102"/>
      <c r="E4" s="102"/>
      <c r="F4" s="102"/>
      <c r="G4" s="102"/>
      <c r="H4" s="102"/>
      <c r="I4" s="102"/>
      <c r="J4" s="102"/>
      <c r="K4" s="102"/>
      <c r="L4" s="102"/>
      <c r="M4" s="102"/>
      <c r="N4" s="102"/>
      <c r="O4" s="102"/>
      <c r="P4" s="102"/>
      <c r="Q4" s="102"/>
      <c r="R4" s="102"/>
      <c r="S4" s="102"/>
      <c r="T4" s="194"/>
      <c r="U4" s="194"/>
      <c r="V4" s="194"/>
      <c r="W4" s="197"/>
      <c r="X4" s="194"/>
      <c r="Y4" s="194"/>
      <c r="Z4" s="194"/>
    </row>
    <row r="5" spans="1:29" ht="14.25">
      <c r="A5" s="111"/>
      <c r="B5" s="118" t="s">
        <v>3</v>
      </c>
      <c r="C5" s="119" t="s">
        <v>4</v>
      </c>
      <c r="D5" s="119" t="s">
        <v>5</v>
      </c>
      <c r="E5" s="119" t="s">
        <v>6</v>
      </c>
      <c r="F5" s="119" t="s">
        <v>7</v>
      </c>
      <c r="G5" s="119" t="s">
        <v>8</v>
      </c>
      <c r="H5" s="119" t="s">
        <v>9</v>
      </c>
      <c r="I5" s="119" t="s">
        <v>10</v>
      </c>
      <c r="J5" s="119" t="s">
        <v>11</v>
      </c>
      <c r="K5" s="119" t="s">
        <v>12</v>
      </c>
      <c r="L5" s="120" t="s">
        <v>239</v>
      </c>
      <c r="M5" s="120" t="s">
        <v>236</v>
      </c>
      <c r="N5" s="119" t="s">
        <v>67</v>
      </c>
      <c r="O5" s="119" t="s">
        <v>13</v>
      </c>
      <c r="P5" s="460" t="s">
        <v>66</v>
      </c>
      <c r="Q5" s="461"/>
      <c r="R5" s="191"/>
      <c r="S5" s="191"/>
      <c r="T5" s="200" t="s">
        <v>10</v>
      </c>
      <c r="U5" s="198" t="s">
        <v>10</v>
      </c>
      <c r="V5" s="201" t="s">
        <v>10</v>
      </c>
      <c r="W5" s="200" t="s">
        <v>10</v>
      </c>
      <c r="X5" s="198" t="s">
        <v>10</v>
      </c>
      <c r="Y5" s="201" t="s">
        <v>10</v>
      </c>
      <c r="Z5" s="199"/>
      <c r="AA5" s="200" t="s">
        <v>13</v>
      </c>
      <c r="AB5" s="198" t="s">
        <v>13</v>
      </c>
      <c r="AC5" s="201" t="s">
        <v>13</v>
      </c>
    </row>
    <row r="6" spans="1:29" ht="14.25">
      <c r="A6" s="111"/>
      <c r="B6" s="121"/>
      <c r="C6" s="122" t="s">
        <v>14</v>
      </c>
      <c r="D6" s="123"/>
      <c r="E6" s="124" t="s">
        <v>15</v>
      </c>
      <c r="F6" s="124"/>
      <c r="G6" s="122" t="s">
        <v>16</v>
      </c>
      <c r="H6" s="124" t="s">
        <v>17</v>
      </c>
      <c r="I6" s="122" t="s">
        <v>217</v>
      </c>
      <c r="J6" s="124" t="s">
        <v>18</v>
      </c>
      <c r="K6" s="124" t="s">
        <v>17</v>
      </c>
      <c r="L6" s="122" t="s">
        <v>16</v>
      </c>
      <c r="M6" s="124" t="s">
        <v>42</v>
      </c>
      <c r="N6" s="124" t="s">
        <v>19</v>
      </c>
      <c r="O6" s="125" t="str">
        <f>"MAX=20"</f>
        <v>MAX=20</v>
      </c>
      <c r="P6" s="126"/>
      <c r="Q6" s="127"/>
      <c r="R6" s="192"/>
      <c r="S6" s="192"/>
      <c r="T6" s="204" t="s">
        <v>20</v>
      </c>
      <c r="U6" s="202" t="s">
        <v>22</v>
      </c>
      <c r="V6" s="205" t="s">
        <v>21</v>
      </c>
      <c r="W6" s="204" t="s">
        <v>20</v>
      </c>
      <c r="X6" s="202" t="s">
        <v>22</v>
      </c>
      <c r="Y6" s="205" t="s">
        <v>21</v>
      </c>
      <c r="Z6" s="203"/>
      <c r="AA6" s="204" t="s">
        <v>74</v>
      </c>
      <c r="AB6" s="202" t="s">
        <v>75</v>
      </c>
      <c r="AC6" s="205" t="s">
        <v>76</v>
      </c>
    </row>
    <row r="7" spans="1:29" ht="14.25">
      <c r="A7" s="111"/>
      <c r="B7" s="128">
        <v>1</v>
      </c>
      <c r="C7" s="129"/>
      <c r="D7" s="130" t="str">
        <f t="shared" ref="D7:D22" si="0">IF(ISBLANK(C7),"",VLOOKUP(C7,各艇データ,2,FALSE))</f>
        <v/>
      </c>
      <c r="E7" s="228" t="str">
        <f t="shared" ref="E7:E22" si="1">IF($I$6="Ⅰ",T7,IF($I$6="Ⅱ",U7,IF($I$6="Ⅲ",V7,"")))</f>
        <v/>
      </c>
      <c r="F7" s="131">
        <v>1</v>
      </c>
      <c r="G7" s="132"/>
      <c r="H7" s="129" t="str">
        <f t="shared" ref="H7:H22" si="2">IFERROR(IF(G7-$Q$2&lt;=0,"",(G7-$Q$2)*86400),"")</f>
        <v/>
      </c>
      <c r="I7" s="133" t="str">
        <f t="shared" ref="I7:I21" si="3">IF($I$6="Ⅰ",W7,IF($I$6="Ⅱ",X7,IF($I$6="Ⅲ",Y7,"")))</f>
        <v/>
      </c>
      <c r="J7" s="131"/>
      <c r="K7" s="134" t="str">
        <f t="shared" ref="K7:K22" si="4">IFERROR(H7*(1+0.01*J7)-I7*$N$3,"")</f>
        <v/>
      </c>
      <c r="L7" s="132" t="str">
        <f t="shared" ref="L7:L17" si="5">IFERROR((K7-$K$7)/86400,"")</f>
        <v/>
      </c>
      <c r="M7" s="135" t="str">
        <f t="shared" ref="M7:M17" si="6">IFERROR((K7-$K$7)/$N$3,"")</f>
        <v/>
      </c>
      <c r="N7" s="136" t="str">
        <f t="shared" ref="N7:N17" si="7">IFERROR($N$3/(H7/3600),"")</f>
        <v/>
      </c>
      <c r="O7" s="137">
        <f>ROUND(IF($O$6="MAX=20",AA7,IF($O$6="MAX=30",AB7,IF($O$6="MAX=40",AC7,""))),1)</f>
        <v>20</v>
      </c>
      <c r="P7" s="233"/>
      <c r="Q7" s="138"/>
      <c r="R7" s="191"/>
      <c r="S7" s="191"/>
      <c r="T7" s="207" t="str">
        <f t="shared" ref="T7:T31" si="8">IF(ISBLANK(C7),"",VLOOKUP(C7,各艇データ,3,FALSE))</f>
        <v/>
      </c>
      <c r="U7" s="208" t="str">
        <f t="shared" ref="U7:U31" si="9">IF(ISBLANK(C7),"",VLOOKUP(C7,各艇データ,4,FALSE))</f>
        <v/>
      </c>
      <c r="V7" s="209" t="str">
        <f t="shared" ref="V7:V31" si="10">IF(ISBLANK(C7),"",VLOOKUP(C7,各艇データ,5,FALSE))</f>
        <v/>
      </c>
      <c r="W7" s="210" t="str">
        <f t="shared" ref="W7:W31" si="11">IF(ISBLANK(C7),"",VLOOKUP(C7,各艇データ,6,FALSE))</f>
        <v/>
      </c>
      <c r="X7" s="211" t="str">
        <f t="shared" ref="X7:X31" si="12">IF(ISBLANK(C7),"",VLOOKUP(C7,各艇データ,7,FALSE))</f>
        <v/>
      </c>
      <c r="Y7" s="212" t="str">
        <f t="shared" ref="Y7:Y31" si="13">IF(ISBLANK(C7),"",VLOOKUP(C7,各艇データ,8,FALSE))</f>
        <v/>
      </c>
      <c r="Z7" s="199"/>
      <c r="AA7" s="213" t="str">
        <f>IF(ISBLANK(B7),"",IFERROR(20*($P$3+1-$B7)/$P$3,"20.0"))</f>
        <v>20.0</v>
      </c>
      <c r="AB7" s="206" t="str">
        <f>IF(ISBLANK(B7),"",IFERROR(30*($P$3+1-$B7)/$P$3,"30.0"))</f>
        <v>30.0</v>
      </c>
      <c r="AC7" s="214">
        <f>IF(ISBLANK(B7),"",IFERROR(30*($P$3-$B7)/($P$3-1)+10,"20.0"))</f>
        <v>40</v>
      </c>
    </row>
    <row r="8" spans="1:29" ht="14.25">
      <c r="A8" s="111"/>
      <c r="B8" s="139">
        <v>2</v>
      </c>
      <c r="C8" s="140"/>
      <c r="D8" s="141" t="str">
        <f t="shared" si="0"/>
        <v/>
      </c>
      <c r="E8" s="229" t="str">
        <f t="shared" si="1"/>
        <v/>
      </c>
      <c r="F8" s="142">
        <v>2</v>
      </c>
      <c r="G8" s="143"/>
      <c r="H8" s="140" t="str">
        <f t="shared" si="2"/>
        <v/>
      </c>
      <c r="I8" s="144" t="str">
        <f t="shared" si="3"/>
        <v/>
      </c>
      <c r="J8" s="142"/>
      <c r="K8" s="145" t="str">
        <f t="shared" si="4"/>
        <v/>
      </c>
      <c r="L8" s="143" t="str">
        <f t="shared" si="5"/>
        <v/>
      </c>
      <c r="M8" s="146" t="str">
        <f t="shared" si="6"/>
        <v/>
      </c>
      <c r="N8" s="147" t="str">
        <f t="shared" si="7"/>
        <v/>
      </c>
      <c r="O8" s="148">
        <f t="shared" ref="O8" si="14">ROUND(IF($O$6="MAX=20",AA8,IF($O$6="MAX=30",AB8,IF($O$6="MAX=40",AC8,""))),1)</f>
        <v>20</v>
      </c>
      <c r="P8" s="149"/>
      <c r="Q8" s="150"/>
      <c r="R8" s="191"/>
      <c r="S8" s="191"/>
      <c r="T8" s="207" t="str">
        <f t="shared" si="8"/>
        <v/>
      </c>
      <c r="U8" s="208" t="str">
        <f t="shared" si="9"/>
        <v/>
      </c>
      <c r="V8" s="209" t="str">
        <f t="shared" si="10"/>
        <v/>
      </c>
      <c r="W8" s="210" t="str">
        <f t="shared" si="11"/>
        <v/>
      </c>
      <c r="X8" s="211" t="str">
        <f t="shared" si="12"/>
        <v/>
      </c>
      <c r="Y8" s="212" t="str">
        <f t="shared" si="13"/>
        <v/>
      </c>
      <c r="Z8" s="199"/>
      <c r="AA8" s="213" t="str">
        <f t="shared" ref="AA8:AA31" si="15">IF(ISBLANK(B8),"",IFERROR(20*($P$3+1-$B8)/$P$3,"20.0"))</f>
        <v>20.0</v>
      </c>
      <c r="AB8" s="206" t="str">
        <f t="shared" ref="AB8:AB31" si="16">IF(ISBLANK(B8),"",IFERROR(30*($P$3+1-$B8)/$P$3,"30.0"))</f>
        <v>30.0</v>
      </c>
      <c r="AC8" s="214">
        <f t="shared" ref="AC8:AC31" si="17">IF(ISBLANK(B8),"",IFERROR(30*($P$3-$B8)/($P$3-1)+10,"20.0"))</f>
        <v>70</v>
      </c>
    </row>
    <row r="9" spans="1:29" ht="14.25">
      <c r="A9" s="111"/>
      <c r="B9" s="139">
        <v>3</v>
      </c>
      <c r="C9" s="140"/>
      <c r="D9" s="141" t="str">
        <f t="shared" si="0"/>
        <v/>
      </c>
      <c r="E9" s="229" t="str">
        <f t="shared" si="1"/>
        <v/>
      </c>
      <c r="F9" s="142">
        <v>3</v>
      </c>
      <c r="G9" s="143"/>
      <c r="H9" s="140" t="str">
        <f t="shared" si="2"/>
        <v/>
      </c>
      <c r="I9" s="144" t="str">
        <f t="shared" si="3"/>
        <v/>
      </c>
      <c r="J9" s="142"/>
      <c r="K9" s="145" t="str">
        <f t="shared" si="4"/>
        <v/>
      </c>
      <c r="L9" s="143" t="str">
        <f t="shared" si="5"/>
        <v/>
      </c>
      <c r="M9" s="146" t="str">
        <f t="shared" si="6"/>
        <v/>
      </c>
      <c r="N9" s="147" t="str">
        <f t="shared" si="7"/>
        <v/>
      </c>
      <c r="O9" s="148">
        <f t="shared" ref="O9:O17" si="18">ROUND(IF($O$6="MAX=20",AA9,IF($O$6="MAX=30",AB9,IF($O$6="MAX=40",AC9,""))),1)</f>
        <v>20</v>
      </c>
      <c r="P9" s="149"/>
      <c r="Q9" s="150"/>
      <c r="R9" s="191"/>
      <c r="S9" s="191"/>
      <c r="T9" s="207" t="str">
        <f t="shared" si="8"/>
        <v/>
      </c>
      <c r="U9" s="208" t="str">
        <f t="shared" si="9"/>
        <v/>
      </c>
      <c r="V9" s="209" t="str">
        <f t="shared" si="10"/>
        <v/>
      </c>
      <c r="W9" s="210" t="str">
        <f t="shared" si="11"/>
        <v/>
      </c>
      <c r="X9" s="211" t="str">
        <f t="shared" si="12"/>
        <v/>
      </c>
      <c r="Y9" s="212" t="str">
        <f t="shared" si="13"/>
        <v/>
      </c>
      <c r="Z9" s="199"/>
      <c r="AA9" s="213" t="str">
        <f t="shared" si="15"/>
        <v>20.0</v>
      </c>
      <c r="AB9" s="206" t="str">
        <f t="shared" si="16"/>
        <v>30.0</v>
      </c>
      <c r="AC9" s="214">
        <f t="shared" si="17"/>
        <v>100</v>
      </c>
    </row>
    <row r="10" spans="1:29" ht="14.25">
      <c r="A10" s="111"/>
      <c r="B10" s="139">
        <v>4</v>
      </c>
      <c r="C10" s="140"/>
      <c r="D10" s="141" t="str">
        <f t="shared" si="0"/>
        <v/>
      </c>
      <c r="E10" s="229" t="str">
        <f t="shared" si="1"/>
        <v/>
      </c>
      <c r="F10" s="142">
        <v>4</v>
      </c>
      <c r="G10" s="143"/>
      <c r="H10" s="140" t="str">
        <f t="shared" si="2"/>
        <v/>
      </c>
      <c r="I10" s="144" t="str">
        <f t="shared" si="3"/>
        <v/>
      </c>
      <c r="J10" s="142"/>
      <c r="K10" s="145" t="str">
        <f t="shared" si="4"/>
        <v/>
      </c>
      <c r="L10" s="143" t="str">
        <f t="shared" si="5"/>
        <v/>
      </c>
      <c r="M10" s="146" t="str">
        <f t="shared" si="6"/>
        <v/>
      </c>
      <c r="N10" s="147" t="str">
        <f t="shared" si="7"/>
        <v/>
      </c>
      <c r="O10" s="148">
        <f t="shared" si="18"/>
        <v>20</v>
      </c>
      <c r="P10" s="221"/>
      <c r="Q10" s="150"/>
      <c r="R10" s="191"/>
      <c r="S10" s="191"/>
      <c r="T10" s="207" t="str">
        <f t="shared" si="8"/>
        <v/>
      </c>
      <c r="U10" s="208" t="str">
        <f t="shared" si="9"/>
        <v/>
      </c>
      <c r="V10" s="209" t="str">
        <f t="shared" si="10"/>
        <v/>
      </c>
      <c r="W10" s="210" t="str">
        <f t="shared" si="11"/>
        <v/>
      </c>
      <c r="X10" s="211" t="str">
        <f t="shared" si="12"/>
        <v/>
      </c>
      <c r="Y10" s="212" t="str">
        <f t="shared" si="13"/>
        <v/>
      </c>
      <c r="Z10" s="199"/>
      <c r="AA10" s="213" t="str">
        <f t="shared" si="15"/>
        <v>20.0</v>
      </c>
      <c r="AB10" s="206" t="str">
        <f t="shared" si="16"/>
        <v>30.0</v>
      </c>
      <c r="AC10" s="214">
        <f t="shared" si="17"/>
        <v>130</v>
      </c>
    </row>
    <row r="11" spans="1:29" ht="14.25">
      <c r="A11" s="111"/>
      <c r="B11" s="151">
        <v>5</v>
      </c>
      <c r="C11" s="152"/>
      <c r="D11" s="153" t="str">
        <f t="shared" si="0"/>
        <v/>
      </c>
      <c r="E11" s="230" t="str">
        <f t="shared" si="1"/>
        <v/>
      </c>
      <c r="F11" s="154">
        <v>5</v>
      </c>
      <c r="G11" s="155"/>
      <c r="H11" s="156" t="str">
        <f t="shared" si="2"/>
        <v/>
      </c>
      <c r="I11" s="157" t="str">
        <f t="shared" si="3"/>
        <v/>
      </c>
      <c r="J11" s="158"/>
      <c r="K11" s="159" t="str">
        <f t="shared" si="4"/>
        <v/>
      </c>
      <c r="L11" s="160" t="str">
        <f t="shared" si="5"/>
        <v/>
      </c>
      <c r="M11" s="161" t="str">
        <f t="shared" si="6"/>
        <v/>
      </c>
      <c r="N11" s="162" t="str">
        <f t="shared" si="7"/>
        <v/>
      </c>
      <c r="O11" s="163">
        <f t="shared" si="18"/>
        <v>20</v>
      </c>
      <c r="P11" s="164"/>
      <c r="Q11" s="165"/>
      <c r="R11" s="191"/>
      <c r="S11" s="191"/>
      <c r="T11" s="207" t="str">
        <f t="shared" si="8"/>
        <v/>
      </c>
      <c r="U11" s="208" t="str">
        <f t="shared" si="9"/>
        <v/>
      </c>
      <c r="V11" s="209" t="str">
        <f t="shared" si="10"/>
        <v/>
      </c>
      <c r="W11" s="210" t="str">
        <f t="shared" si="11"/>
        <v/>
      </c>
      <c r="X11" s="211" t="str">
        <f t="shared" si="12"/>
        <v/>
      </c>
      <c r="Y11" s="212" t="str">
        <f t="shared" si="13"/>
        <v/>
      </c>
      <c r="Z11" s="199"/>
      <c r="AA11" s="213" t="str">
        <f t="shared" si="15"/>
        <v>20.0</v>
      </c>
      <c r="AB11" s="206" t="str">
        <f t="shared" si="16"/>
        <v>30.0</v>
      </c>
      <c r="AC11" s="214">
        <f t="shared" si="17"/>
        <v>160</v>
      </c>
    </row>
    <row r="12" spans="1:29" ht="14.25">
      <c r="A12" s="111"/>
      <c r="B12" s="128">
        <v>6</v>
      </c>
      <c r="C12" s="129"/>
      <c r="D12" s="130" t="str">
        <f t="shared" si="0"/>
        <v/>
      </c>
      <c r="E12" s="228" t="str">
        <f t="shared" si="1"/>
        <v/>
      </c>
      <c r="F12" s="131">
        <v>6</v>
      </c>
      <c r="G12" s="132"/>
      <c r="H12" s="129" t="str">
        <f t="shared" si="2"/>
        <v/>
      </c>
      <c r="I12" s="133" t="str">
        <f t="shared" si="3"/>
        <v/>
      </c>
      <c r="J12" s="131"/>
      <c r="K12" s="134" t="str">
        <f t="shared" si="4"/>
        <v/>
      </c>
      <c r="L12" s="132" t="str">
        <f t="shared" si="5"/>
        <v/>
      </c>
      <c r="M12" s="135" t="str">
        <f t="shared" si="6"/>
        <v/>
      </c>
      <c r="N12" s="136" t="str">
        <f t="shared" si="7"/>
        <v/>
      </c>
      <c r="O12" s="137">
        <f t="shared" si="18"/>
        <v>20</v>
      </c>
      <c r="P12" s="111"/>
      <c r="Q12" s="138"/>
      <c r="R12" s="191"/>
      <c r="S12" s="191"/>
      <c r="T12" s="207" t="str">
        <f t="shared" si="8"/>
        <v/>
      </c>
      <c r="U12" s="208" t="str">
        <f t="shared" si="9"/>
        <v/>
      </c>
      <c r="V12" s="209" t="str">
        <f t="shared" si="10"/>
        <v/>
      </c>
      <c r="W12" s="210" t="str">
        <f t="shared" si="11"/>
        <v/>
      </c>
      <c r="X12" s="211" t="str">
        <f t="shared" si="12"/>
        <v/>
      </c>
      <c r="Y12" s="212" t="str">
        <f t="shared" si="13"/>
        <v/>
      </c>
      <c r="Z12" s="199"/>
      <c r="AA12" s="213" t="str">
        <f t="shared" si="15"/>
        <v>20.0</v>
      </c>
      <c r="AB12" s="206" t="str">
        <f t="shared" si="16"/>
        <v>30.0</v>
      </c>
      <c r="AC12" s="214">
        <f t="shared" si="17"/>
        <v>190</v>
      </c>
    </row>
    <row r="13" spans="1:29" ht="14.25">
      <c r="A13" s="111"/>
      <c r="B13" s="139">
        <v>7</v>
      </c>
      <c r="C13" s="140"/>
      <c r="D13" s="141" t="str">
        <f t="shared" si="0"/>
        <v/>
      </c>
      <c r="E13" s="229" t="str">
        <f t="shared" si="1"/>
        <v/>
      </c>
      <c r="F13" s="142">
        <v>7</v>
      </c>
      <c r="G13" s="143"/>
      <c r="H13" s="140" t="str">
        <f t="shared" si="2"/>
        <v/>
      </c>
      <c r="I13" s="144" t="str">
        <f t="shared" si="3"/>
        <v/>
      </c>
      <c r="J13" s="142"/>
      <c r="K13" s="145" t="str">
        <f t="shared" si="4"/>
        <v/>
      </c>
      <c r="L13" s="143" t="str">
        <f t="shared" si="5"/>
        <v/>
      </c>
      <c r="M13" s="146" t="str">
        <f t="shared" si="6"/>
        <v/>
      </c>
      <c r="N13" s="147" t="str">
        <f t="shared" si="7"/>
        <v/>
      </c>
      <c r="O13" s="148">
        <f t="shared" si="18"/>
        <v>20</v>
      </c>
      <c r="P13" s="182"/>
      <c r="Q13" s="150"/>
      <c r="R13" s="191"/>
      <c r="S13" s="191"/>
      <c r="T13" s="207" t="str">
        <f t="shared" si="8"/>
        <v/>
      </c>
      <c r="U13" s="208" t="str">
        <f t="shared" si="9"/>
        <v/>
      </c>
      <c r="V13" s="209" t="str">
        <f t="shared" si="10"/>
        <v/>
      </c>
      <c r="W13" s="210" t="str">
        <f t="shared" si="11"/>
        <v/>
      </c>
      <c r="X13" s="211" t="str">
        <f t="shared" si="12"/>
        <v/>
      </c>
      <c r="Y13" s="212" t="str">
        <f t="shared" si="13"/>
        <v/>
      </c>
      <c r="Z13" s="199"/>
      <c r="AA13" s="213" t="str">
        <f t="shared" si="15"/>
        <v>20.0</v>
      </c>
      <c r="AB13" s="206" t="str">
        <f t="shared" si="16"/>
        <v>30.0</v>
      </c>
      <c r="AC13" s="214">
        <f t="shared" si="17"/>
        <v>220</v>
      </c>
    </row>
    <row r="14" spans="1:29" ht="14.25">
      <c r="A14" s="111"/>
      <c r="B14" s="139">
        <v>8</v>
      </c>
      <c r="C14" s="140"/>
      <c r="D14" s="141" t="str">
        <f t="shared" si="0"/>
        <v/>
      </c>
      <c r="E14" s="229" t="str">
        <f t="shared" si="1"/>
        <v/>
      </c>
      <c r="F14" s="142">
        <v>8</v>
      </c>
      <c r="G14" s="143"/>
      <c r="H14" s="140" t="str">
        <f t="shared" si="2"/>
        <v/>
      </c>
      <c r="I14" s="144" t="str">
        <f t="shared" si="3"/>
        <v/>
      </c>
      <c r="J14" s="142"/>
      <c r="K14" s="145" t="str">
        <f t="shared" si="4"/>
        <v/>
      </c>
      <c r="L14" s="143" t="str">
        <f t="shared" si="5"/>
        <v/>
      </c>
      <c r="M14" s="146" t="str">
        <f t="shared" si="6"/>
        <v/>
      </c>
      <c r="N14" s="147" t="str">
        <f t="shared" si="7"/>
        <v/>
      </c>
      <c r="O14" s="148">
        <f t="shared" si="18"/>
        <v>20</v>
      </c>
      <c r="P14" s="149"/>
      <c r="Q14" s="150"/>
      <c r="R14" s="191"/>
      <c r="S14" s="191"/>
      <c r="T14" s="207" t="str">
        <f t="shared" si="8"/>
        <v/>
      </c>
      <c r="U14" s="208" t="str">
        <f t="shared" si="9"/>
        <v/>
      </c>
      <c r="V14" s="209" t="str">
        <f t="shared" si="10"/>
        <v/>
      </c>
      <c r="W14" s="210" t="str">
        <f t="shared" si="11"/>
        <v/>
      </c>
      <c r="X14" s="211" t="str">
        <f t="shared" si="12"/>
        <v/>
      </c>
      <c r="Y14" s="212" t="str">
        <f t="shared" si="13"/>
        <v/>
      </c>
      <c r="Z14" s="199"/>
      <c r="AA14" s="213" t="str">
        <f t="shared" si="15"/>
        <v>20.0</v>
      </c>
      <c r="AB14" s="206" t="str">
        <f t="shared" si="16"/>
        <v>30.0</v>
      </c>
      <c r="AC14" s="214">
        <f t="shared" si="17"/>
        <v>250</v>
      </c>
    </row>
    <row r="15" spans="1:29" ht="14.25">
      <c r="A15" s="111"/>
      <c r="B15" s="139">
        <v>9</v>
      </c>
      <c r="C15" s="140"/>
      <c r="D15" s="141" t="str">
        <f t="shared" si="0"/>
        <v/>
      </c>
      <c r="E15" s="229" t="str">
        <f t="shared" si="1"/>
        <v/>
      </c>
      <c r="F15" s="142">
        <v>9</v>
      </c>
      <c r="G15" s="143"/>
      <c r="H15" s="140" t="str">
        <f t="shared" si="2"/>
        <v/>
      </c>
      <c r="I15" s="144" t="str">
        <f t="shared" si="3"/>
        <v/>
      </c>
      <c r="J15" s="142"/>
      <c r="K15" s="145" t="str">
        <f t="shared" si="4"/>
        <v/>
      </c>
      <c r="L15" s="143" t="str">
        <f t="shared" si="5"/>
        <v/>
      </c>
      <c r="M15" s="146" t="str">
        <f t="shared" si="6"/>
        <v/>
      </c>
      <c r="N15" s="147" t="str">
        <f t="shared" si="7"/>
        <v/>
      </c>
      <c r="O15" s="148">
        <f t="shared" si="18"/>
        <v>20</v>
      </c>
      <c r="P15" s="182"/>
      <c r="Q15" s="150"/>
      <c r="R15" s="191"/>
      <c r="S15" s="191"/>
      <c r="T15" s="207" t="str">
        <f t="shared" ref="T15:T17" si="19">IF(ISBLANK(C15),"",VLOOKUP(C15,各艇データ,3,FALSE))</f>
        <v/>
      </c>
      <c r="U15" s="208" t="str">
        <f t="shared" ref="U15:U17" si="20">IF(ISBLANK(C15),"",VLOOKUP(C15,各艇データ,4,FALSE))</f>
        <v/>
      </c>
      <c r="V15" s="209" t="str">
        <f t="shared" ref="V15:V17" si="21">IF(ISBLANK(C15),"",VLOOKUP(C15,各艇データ,5,FALSE))</f>
        <v/>
      </c>
      <c r="W15" s="210" t="str">
        <f t="shared" ref="W15:W17" si="22">IF(ISBLANK(C15),"",VLOOKUP(C15,各艇データ,6,FALSE))</f>
        <v/>
      </c>
      <c r="X15" s="211" t="str">
        <f t="shared" ref="X15:X17" si="23">IF(ISBLANK(C15),"",VLOOKUP(C15,各艇データ,7,FALSE))</f>
        <v/>
      </c>
      <c r="Y15" s="212" t="str">
        <f t="shared" ref="Y15:Y17" si="24">IF(ISBLANK(C15),"",VLOOKUP(C15,各艇データ,8,FALSE))</f>
        <v/>
      </c>
      <c r="Z15" s="360"/>
      <c r="AA15" s="213" t="str">
        <f t="shared" si="15"/>
        <v>20.0</v>
      </c>
      <c r="AB15" s="206" t="str">
        <f t="shared" si="16"/>
        <v>30.0</v>
      </c>
      <c r="AC15" s="214">
        <f t="shared" si="17"/>
        <v>280</v>
      </c>
    </row>
    <row r="16" spans="1:29" ht="14.25">
      <c r="A16" s="111"/>
      <c r="B16" s="151">
        <v>10</v>
      </c>
      <c r="C16" s="152"/>
      <c r="D16" s="153" t="str">
        <f t="shared" si="0"/>
        <v/>
      </c>
      <c r="E16" s="230" t="str">
        <f t="shared" si="1"/>
        <v/>
      </c>
      <c r="F16" s="154">
        <v>10</v>
      </c>
      <c r="G16" s="155"/>
      <c r="H16" s="152" t="str">
        <f t="shared" si="2"/>
        <v/>
      </c>
      <c r="I16" s="166" t="str">
        <f t="shared" si="3"/>
        <v/>
      </c>
      <c r="J16" s="154"/>
      <c r="K16" s="168" t="str">
        <f t="shared" si="4"/>
        <v/>
      </c>
      <c r="L16" s="155" t="str">
        <f t="shared" si="5"/>
        <v/>
      </c>
      <c r="M16" s="169" t="str">
        <f t="shared" si="6"/>
        <v/>
      </c>
      <c r="N16" s="170" t="str">
        <f t="shared" si="7"/>
        <v/>
      </c>
      <c r="O16" s="171">
        <f t="shared" si="18"/>
        <v>20</v>
      </c>
      <c r="P16" s="223"/>
      <c r="Q16" s="165"/>
      <c r="R16" s="191"/>
      <c r="S16" s="191"/>
      <c r="T16" s="207" t="str">
        <f t="shared" si="19"/>
        <v/>
      </c>
      <c r="U16" s="208" t="str">
        <f t="shared" si="20"/>
        <v/>
      </c>
      <c r="V16" s="209" t="str">
        <f t="shared" si="21"/>
        <v/>
      </c>
      <c r="W16" s="210" t="str">
        <f t="shared" si="22"/>
        <v/>
      </c>
      <c r="X16" s="211" t="str">
        <f t="shared" si="23"/>
        <v/>
      </c>
      <c r="Y16" s="212" t="str">
        <f t="shared" si="24"/>
        <v/>
      </c>
      <c r="Z16" s="199"/>
      <c r="AA16" s="213" t="str">
        <f t="shared" si="15"/>
        <v>20.0</v>
      </c>
      <c r="AB16" s="206" t="str">
        <f t="shared" si="16"/>
        <v>30.0</v>
      </c>
      <c r="AC16" s="214">
        <f t="shared" si="17"/>
        <v>310</v>
      </c>
    </row>
    <row r="17" spans="1:29" ht="14.25">
      <c r="A17" s="111"/>
      <c r="B17" s="128">
        <v>11</v>
      </c>
      <c r="C17" s="129"/>
      <c r="D17" s="130" t="str">
        <f t="shared" si="0"/>
        <v/>
      </c>
      <c r="E17" s="381" t="str">
        <f t="shared" si="1"/>
        <v/>
      </c>
      <c r="F17" s="386">
        <v>11</v>
      </c>
      <c r="G17" s="132"/>
      <c r="H17" s="172" t="str">
        <f t="shared" si="2"/>
        <v/>
      </c>
      <c r="I17" s="173" t="str">
        <f t="shared" si="3"/>
        <v/>
      </c>
      <c r="J17" s="174"/>
      <c r="K17" s="175" t="str">
        <f t="shared" si="4"/>
        <v/>
      </c>
      <c r="L17" s="176" t="str">
        <f t="shared" si="5"/>
        <v/>
      </c>
      <c r="M17" s="177" t="str">
        <f t="shared" si="6"/>
        <v/>
      </c>
      <c r="N17" s="178" t="str">
        <f t="shared" si="7"/>
        <v/>
      </c>
      <c r="O17" s="137">
        <f t="shared" si="18"/>
        <v>20</v>
      </c>
      <c r="P17" s="227"/>
      <c r="Q17" s="138"/>
      <c r="R17" s="191"/>
      <c r="S17" s="191"/>
      <c r="T17" s="207" t="str">
        <f t="shared" si="19"/>
        <v/>
      </c>
      <c r="U17" s="208" t="str">
        <f t="shared" si="20"/>
        <v/>
      </c>
      <c r="V17" s="209" t="str">
        <f t="shared" si="21"/>
        <v/>
      </c>
      <c r="W17" s="210" t="str">
        <f t="shared" si="22"/>
        <v/>
      </c>
      <c r="X17" s="211" t="str">
        <f t="shared" si="23"/>
        <v/>
      </c>
      <c r="Y17" s="212" t="str">
        <f t="shared" si="24"/>
        <v/>
      </c>
      <c r="Z17" s="199"/>
      <c r="AA17" s="213" t="str">
        <f t="shared" si="15"/>
        <v>20.0</v>
      </c>
      <c r="AB17" s="206" t="str">
        <f t="shared" si="16"/>
        <v>30.0</v>
      </c>
      <c r="AC17" s="214">
        <f t="shared" si="17"/>
        <v>340</v>
      </c>
    </row>
    <row r="18" spans="1:29" ht="14.25">
      <c r="A18" s="111"/>
      <c r="B18" s="139">
        <v>12</v>
      </c>
      <c r="C18" s="140"/>
      <c r="D18" s="141" t="str">
        <f t="shared" si="0"/>
        <v/>
      </c>
      <c r="E18" s="382" t="str">
        <f t="shared" si="1"/>
        <v/>
      </c>
      <c r="F18" s="387">
        <v>12</v>
      </c>
      <c r="G18" s="143"/>
      <c r="H18" s="140" t="str">
        <f t="shared" si="2"/>
        <v/>
      </c>
      <c r="I18" s="144" t="str">
        <f t="shared" si="3"/>
        <v/>
      </c>
      <c r="J18" s="142"/>
      <c r="K18" s="145" t="str">
        <f t="shared" si="4"/>
        <v/>
      </c>
      <c r="L18" s="143" t="str">
        <f t="shared" ref="L18:L22" si="25">IFERROR((K18-$K$7)/86400,"")</f>
        <v/>
      </c>
      <c r="M18" s="146" t="str">
        <f t="shared" ref="M18:M22" si="26">IFERROR((K18-$K$7)/$N$3,"")</f>
        <v/>
      </c>
      <c r="N18" s="147" t="str">
        <f t="shared" ref="N18:N22" si="27">IFERROR($N$3/(H18/3600),"")</f>
        <v/>
      </c>
      <c r="O18" s="148">
        <f t="shared" ref="O18:O22" si="28">ROUND(IF($O$6="MAX=20",AA18,IF($O$6="MAX=30",AB18,IF($O$6="MAX=40",AC18,""))),1)</f>
        <v>20</v>
      </c>
      <c r="P18" s="182"/>
      <c r="Q18" s="150"/>
      <c r="R18" s="191"/>
      <c r="S18" s="191"/>
      <c r="T18" s="207" t="str">
        <f t="shared" si="8"/>
        <v/>
      </c>
      <c r="U18" s="208" t="str">
        <f t="shared" si="9"/>
        <v/>
      </c>
      <c r="V18" s="209" t="str">
        <f t="shared" si="10"/>
        <v/>
      </c>
      <c r="W18" s="210" t="str">
        <f t="shared" si="11"/>
        <v/>
      </c>
      <c r="X18" s="211" t="str">
        <f t="shared" si="12"/>
        <v/>
      </c>
      <c r="Y18" s="212" t="str">
        <f t="shared" si="13"/>
        <v/>
      </c>
      <c r="Z18" s="199"/>
      <c r="AA18" s="213" t="str">
        <f t="shared" si="15"/>
        <v>20.0</v>
      </c>
      <c r="AB18" s="206" t="str">
        <f t="shared" si="16"/>
        <v>30.0</v>
      </c>
      <c r="AC18" s="214">
        <f t="shared" si="17"/>
        <v>370</v>
      </c>
    </row>
    <row r="19" spans="1:29" ht="14.25">
      <c r="A19" s="111"/>
      <c r="B19" s="139">
        <v>13</v>
      </c>
      <c r="C19" s="140"/>
      <c r="D19" s="141" t="str">
        <f t="shared" si="0"/>
        <v/>
      </c>
      <c r="E19" s="382" t="str">
        <f t="shared" si="1"/>
        <v/>
      </c>
      <c r="F19" s="387">
        <v>13</v>
      </c>
      <c r="G19" s="143"/>
      <c r="H19" s="140" t="str">
        <f t="shared" si="2"/>
        <v/>
      </c>
      <c r="I19" s="144" t="str">
        <f t="shared" si="3"/>
        <v/>
      </c>
      <c r="J19" s="142"/>
      <c r="K19" s="145" t="str">
        <f t="shared" si="4"/>
        <v/>
      </c>
      <c r="L19" s="143" t="str">
        <f t="shared" si="25"/>
        <v/>
      </c>
      <c r="M19" s="146" t="str">
        <f t="shared" si="26"/>
        <v/>
      </c>
      <c r="N19" s="147" t="str">
        <f t="shared" si="27"/>
        <v/>
      </c>
      <c r="O19" s="148">
        <f t="shared" si="28"/>
        <v>20</v>
      </c>
      <c r="P19" s="182"/>
      <c r="Q19" s="150"/>
      <c r="R19" s="191"/>
      <c r="S19" s="191"/>
      <c r="T19" s="207" t="str">
        <f t="shared" si="8"/>
        <v/>
      </c>
      <c r="U19" s="208" t="str">
        <f t="shared" si="9"/>
        <v/>
      </c>
      <c r="V19" s="209" t="str">
        <f t="shared" si="10"/>
        <v/>
      </c>
      <c r="W19" s="210" t="str">
        <f t="shared" si="11"/>
        <v/>
      </c>
      <c r="X19" s="211" t="str">
        <f t="shared" si="12"/>
        <v/>
      </c>
      <c r="Y19" s="212" t="str">
        <f t="shared" si="13"/>
        <v/>
      </c>
      <c r="Z19" s="199"/>
      <c r="AA19" s="213" t="str">
        <f t="shared" si="15"/>
        <v>20.0</v>
      </c>
      <c r="AB19" s="206" t="str">
        <f t="shared" si="16"/>
        <v>30.0</v>
      </c>
      <c r="AC19" s="214">
        <f t="shared" si="17"/>
        <v>400</v>
      </c>
    </row>
    <row r="20" spans="1:29" ht="14.25">
      <c r="A20" s="111"/>
      <c r="B20" s="139">
        <v>14</v>
      </c>
      <c r="C20" s="140"/>
      <c r="D20" s="141" t="str">
        <f t="shared" si="0"/>
        <v/>
      </c>
      <c r="E20" s="382" t="str">
        <f t="shared" si="1"/>
        <v/>
      </c>
      <c r="F20" s="387">
        <v>14</v>
      </c>
      <c r="G20" s="143"/>
      <c r="H20" s="140" t="str">
        <f t="shared" si="2"/>
        <v/>
      </c>
      <c r="I20" s="144" t="str">
        <f t="shared" si="3"/>
        <v/>
      </c>
      <c r="J20" s="222"/>
      <c r="K20" s="145" t="str">
        <f t="shared" si="4"/>
        <v/>
      </c>
      <c r="L20" s="143" t="str">
        <f t="shared" si="25"/>
        <v/>
      </c>
      <c r="M20" s="146" t="str">
        <f t="shared" si="26"/>
        <v/>
      </c>
      <c r="N20" s="147" t="str">
        <f t="shared" si="27"/>
        <v/>
      </c>
      <c r="O20" s="148">
        <f t="shared" si="28"/>
        <v>20</v>
      </c>
      <c r="P20" s="227"/>
      <c r="Q20" s="150"/>
      <c r="R20" s="191"/>
      <c r="S20" s="191"/>
      <c r="T20" s="207" t="str">
        <f t="shared" si="8"/>
        <v/>
      </c>
      <c r="U20" s="208" t="str">
        <f t="shared" si="9"/>
        <v/>
      </c>
      <c r="V20" s="209" t="str">
        <f t="shared" si="10"/>
        <v/>
      </c>
      <c r="W20" s="210" t="str">
        <f t="shared" si="11"/>
        <v/>
      </c>
      <c r="X20" s="211" t="str">
        <f t="shared" si="12"/>
        <v/>
      </c>
      <c r="Y20" s="212" t="str">
        <f t="shared" si="13"/>
        <v/>
      </c>
      <c r="Z20" s="199"/>
      <c r="AA20" s="213" t="str">
        <f t="shared" si="15"/>
        <v>20.0</v>
      </c>
      <c r="AB20" s="206" t="str">
        <f t="shared" si="16"/>
        <v>30.0</v>
      </c>
      <c r="AC20" s="214">
        <f t="shared" si="17"/>
        <v>430</v>
      </c>
    </row>
    <row r="21" spans="1:29" ht="14.25">
      <c r="A21" s="111"/>
      <c r="B21" s="151">
        <v>15</v>
      </c>
      <c r="C21" s="368"/>
      <c r="D21" s="153" t="str">
        <f t="shared" si="0"/>
        <v/>
      </c>
      <c r="E21" s="383" t="str">
        <f t="shared" si="1"/>
        <v/>
      </c>
      <c r="F21" s="388">
        <v>15</v>
      </c>
      <c r="G21" s="155"/>
      <c r="H21" s="152" t="str">
        <f t="shared" si="2"/>
        <v/>
      </c>
      <c r="I21" s="166" t="str">
        <f t="shared" si="3"/>
        <v/>
      </c>
      <c r="J21" s="154"/>
      <c r="K21" s="168" t="str">
        <f t="shared" si="4"/>
        <v/>
      </c>
      <c r="L21" s="155" t="str">
        <f t="shared" si="25"/>
        <v/>
      </c>
      <c r="M21" s="169" t="str">
        <f t="shared" si="26"/>
        <v/>
      </c>
      <c r="N21" s="170" t="str">
        <f t="shared" si="27"/>
        <v/>
      </c>
      <c r="O21" s="171">
        <f t="shared" si="28"/>
        <v>20</v>
      </c>
      <c r="P21" s="223"/>
      <c r="Q21" s="165"/>
      <c r="R21" s="191"/>
      <c r="S21" s="191"/>
      <c r="T21" s="207" t="str">
        <f t="shared" si="8"/>
        <v/>
      </c>
      <c r="U21" s="208" t="str">
        <f t="shared" si="9"/>
        <v/>
      </c>
      <c r="V21" s="209" t="str">
        <f t="shared" si="10"/>
        <v/>
      </c>
      <c r="W21" s="210" t="str">
        <f t="shared" si="11"/>
        <v/>
      </c>
      <c r="X21" s="211" t="str">
        <f t="shared" si="12"/>
        <v/>
      </c>
      <c r="Y21" s="212" t="str">
        <f t="shared" si="13"/>
        <v/>
      </c>
      <c r="Z21" s="199"/>
      <c r="AA21" s="213" t="str">
        <f t="shared" si="15"/>
        <v>20.0</v>
      </c>
      <c r="AB21" s="206" t="str">
        <f t="shared" si="16"/>
        <v>30.0</v>
      </c>
      <c r="AC21" s="214">
        <f t="shared" si="17"/>
        <v>460</v>
      </c>
    </row>
    <row r="22" spans="1:29" ht="14.25">
      <c r="A22" s="111"/>
      <c r="B22" s="180">
        <v>16</v>
      </c>
      <c r="C22" s="172"/>
      <c r="D22" s="185" t="str">
        <f t="shared" si="0"/>
        <v/>
      </c>
      <c r="E22" s="391" t="str">
        <f t="shared" si="1"/>
        <v/>
      </c>
      <c r="F22" s="389">
        <v>16</v>
      </c>
      <c r="G22" s="176"/>
      <c r="H22" s="172" t="str">
        <f t="shared" si="2"/>
        <v/>
      </c>
      <c r="I22" s="173" t="str">
        <f t="shared" ref="I22" si="29">IF($I$6="Ⅰ",W22,IF($I$6="Ⅱ",X22,IF($I$6="Ⅲ",Y22,"")))</f>
        <v/>
      </c>
      <c r="J22" s="362"/>
      <c r="K22" s="175" t="str">
        <f t="shared" si="4"/>
        <v/>
      </c>
      <c r="L22" s="176" t="str">
        <f t="shared" si="25"/>
        <v/>
      </c>
      <c r="M22" s="177" t="str">
        <f t="shared" si="26"/>
        <v/>
      </c>
      <c r="N22" s="178" t="str">
        <f t="shared" si="27"/>
        <v/>
      </c>
      <c r="O22" s="179">
        <f t="shared" si="28"/>
        <v>20</v>
      </c>
      <c r="P22" s="232"/>
      <c r="Q22" s="181"/>
      <c r="R22" s="191"/>
      <c r="S22" s="191"/>
      <c r="T22" s="207" t="str">
        <f t="shared" si="8"/>
        <v/>
      </c>
      <c r="U22" s="208" t="str">
        <f t="shared" si="9"/>
        <v/>
      </c>
      <c r="V22" s="209" t="str">
        <f t="shared" si="10"/>
        <v/>
      </c>
      <c r="W22" s="210" t="str">
        <f t="shared" si="11"/>
        <v/>
      </c>
      <c r="X22" s="211" t="str">
        <f t="shared" si="12"/>
        <v/>
      </c>
      <c r="Y22" s="212" t="str">
        <f t="shared" si="13"/>
        <v/>
      </c>
      <c r="Z22" s="199"/>
      <c r="AA22" s="213" t="str">
        <f t="shared" si="15"/>
        <v>20.0</v>
      </c>
      <c r="AB22" s="206" t="str">
        <f t="shared" si="16"/>
        <v>30.0</v>
      </c>
      <c r="AC22" s="214">
        <f t="shared" si="17"/>
        <v>490</v>
      </c>
    </row>
    <row r="23" spans="1:29" ht="14.25">
      <c r="A23" s="111"/>
      <c r="B23" s="139"/>
      <c r="C23" s="140"/>
      <c r="D23" s="141" t="str">
        <f t="shared" ref="D23" si="30">IF(ISBLANK(C23),"",VLOOKUP(C23,各艇データ,2,FALSE))</f>
        <v/>
      </c>
      <c r="E23" s="385"/>
      <c r="F23" s="387"/>
      <c r="G23" s="143"/>
      <c r="H23" s="140"/>
      <c r="I23" s="144"/>
      <c r="J23" s="142"/>
      <c r="K23" s="145"/>
      <c r="L23" s="143"/>
      <c r="M23" s="146"/>
      <c r="N23" s="147"/>
      <c r="O23" s="148"/>
      <c r="P23" s="182"/>
      <c r="Q23" s="150"/>
      <c r="R23" s="191"/>
      <c r="S23" s="191"/>
      <c r="T23" s="207" t="str">
        <f t="shared" si="8"/>
        <v/>
      </c>
      <c r="U23" s="208" t="str">
        <f t="shared" si="9"/>
        <v/>
      </c>
      <c r="V23" s="209" t="str">
        <f t="shared" si="10"/>
        <v/>
      </c>
      <c r="W23" s="210" t="str">
        <f t="shared" si="11"/>
        <v/>
      </c>
      <c r="X23" s="211" t="str">
        <f t="shared" si="12"/>
        <v/>
      </c>
      <c r="Y23" s="212" t="str">
        <f t="shared" si="13"/>
        <v/>
      </c>
      <c r="Z23" s="199"/>
      <c r="AA23" s="213" t="str">
        <f t="shared" si="15"/>
        <v/>
      </c>
      <c r="AB23" s="206" t="str">
        <f t="shared" si="16"/>
        <v/>
      </c>
      <c r="AC23" s="214" t="str">
        <f t="shared" si="17"/>
        <v/>
      </c>
    </row>
    <row r="24" spans="1:29" ht="14.25">
      <c r="A24" s="111"/>
      <c r="B24" s="180"/>
      <c r="C24" s="140"/>
      <c r="D24" s="185"/>
      <c r="E24" s="142"/>
      <c r="F24" s="142"/>
      <c r="G24" s="143"/>
      <c r="H24" s="140"/>
      <c r="I24" s="144"/>
      <c r="J24" s="142"/>
      <c r="K24" s="145"/>
      <c r="L24" s="143"/>
      <c r="M24" s="146"/>
      <c r="N24" s="147"/>
      <c r="O24" s="148"/>
      <c r="P24" s="183"/>
      <c r="Q24" s="150"/>
      <c r="R24" s="191"/>
      <c r="S24" s="191"/>
      <c r="T24" s="207" t="str">
        <f t="shared" si="8"/>
        <v/>
      </c>
      <c r="U24" s="208" t="str">
        <f t="shared" si="9"/>
        <v/>
      </c>
      <c r="V24" s="209" t="str">
        <f t="shared" si="10"/>
        <v/>
      </c>
      <c r="W24" s="210" t="str">
        <f t="shared" si="11"/>
        <v/>
      </c>
      <c r="X24" s="211" t="str">
        <f t="shared" si="12"/>
        <v/>
      </c>
      <c r="Y24" s="212" t="str">
        <f t="shared" si="13"/>
        <v/>
      </c>
      <c r="Z24" s="199"/>
      <c r="AA24" s="213" t="str">
        <f t="shared" si="15"/>
        <v/>
      </c>
      <c r="AB24" s="206" t="str">
        <f t="shared" si="16"/>
        <v/>
      </c>
      <c r="AC24" s="214" t="str">
        <f t="shared" si="17"/>
        <v/>
      </c>
    </row>
    <row r="25" spans="1:29" ht="14.25">
      <c r="A25" s="111"/>
      <c r="B25" s="139"/>
      <c r="C25" s="140"/>
      <c r="D25" s="141" t="str">
        <f t="shared" ref="D25:D31" si="31">IF(ISBLANK(C25),"",VLOOKUP(C25,各艇データ,2,FALSE))</f>
        <v/>
      </c>
      <c r="E25" s="142"/>
      <c r="F25" s="142"/>
      <c r="G25" s="143"/>
      <c r="H25" s="140"/>
      <c r="I25" s="144"/>
      <c r="J25" s="142"/>
      <c r="K25" s="145"/>
      <c r="L25" s="143"/>
      <c r="M25" s="146"/>
      <c r="N25" s="147"/>
      <c r="O25" s="148"/>
      <c r="P25" s="183"/>
      <c r="Q25" s="150"/>
      <c r="R25" s="191"/>
      <c r="S25" s="191"/>
      <c r="T25" s="207" t="str">
        <f t="shared" si="8"/>
        <v/>
      </c>
      <c r="U25" s="208" t="str">
        <f t="shared" si="9"/>
        <v/>
      </c>
      <c r="V25" s="209" t="str">
        <f t="shared" si="10"/>
        <v/>
      </c>
      <c r="W25" s="210" t="str">
        <f t="shared" si="11"/>
        <v/>
      </c>
      <c r="X25" s="211" t="str">
        <f t="shared" si="12"/>
        <v/>
      </c>
      <c r="Y25" s="212" t="str">
        <f t="shared" si="13"/>
        <v/>
      </c>
      <c r="Z25" s="199"/>
      <c r="AA25" s="213" t="str">
        <f t="shared" si="15"/>
        <v/>
      </c>
      <c r="AB25" s="206" t="str">
        <f t="shared" si="16"/>
        <v/>
      </c>
      <c r="AC25" s="214" t="str">
        <f t="shared" si="17"/>
        <v/>
      </c>
    </row>
    <row r="26" spans="1:29" ht="14.25">
      <c r="A26" s="111"/>
      <c r="B26" s="151"/>
      <c r="C26" s="152"/>
      <c r="D26" s="153" t="str">
        <f t="shared" si="31"/>
        <v/>
      </c>
      <c r="E26" s="154"/>
      <c r="F26" s="154"/>
      <c r="G26" s="155"/>
      <c r="H26" s="152" t="str">
        <f>IFERROR(IF(G26-$Q$2&lt;=0,"",(G26-$Q$2)*86400),"")</f>
        <v/>
      </c>
      <c r="I26" s="166" t="str">
        <f>IF($I$6="Ⅰ",W26,IF($I$6="Ⅱ",X26,IF($I$6="Ⅲ",Y26,"")))</f>
        <v/>
      </c>
      <c r="J26" s="154"/>
      <c r="K26" s="168" t="str">
        <f>IFERROR(H26*(1+0.01*J26)-I26*$N$3,"")</f>
        <v/>
      </c>
      <c r="L26" s="155" t="str">
        <f>IFERROR((K26-$K$7)/86400,"")</f>
        <v/>
      </c>
      <c r="M26" s="169" t="str">
        <f>IFERROR((K26-$K$7)/$N$3,"")</f>
        <v/>
      </c>
      <c r="N26" s="170" t="str">
        <f>IFERROR($N$3/(H26/3600),"")</f>
        <v/>
      </c>
      <c r="O26" s="171" t="str">
        <f>IF($O$6="MAX=20",AA26,IF($O$6="MAX=30",AB26,IF($O$6="MAX=40",AC26,"")))</f>
        <v/>
      </c>
      <c r="P26" s="184"/>
      <c r="Q26" s="165"/>
      <c r="R26" s="191"/>
      <c r="S26" s="191"/>
      <c r="T26" s="207" t="str">
        <f t="shared" si="8"/>
        <v/>
      </c>
      <c r="U26" s="208" t="str">
        <f t="shared" si="9"/>
        <v/>
      </c>
      <c r="V26" s="209" t="str">
        <f t="shared" si="10"/>
        <v/>
      </c>
      <c r="W26" s="210" t="str">
        <f t="shared" si="11"/>
        <v/>
      </c>
      <c r="X26" s="211" t="str">
        <f t="shared" si="12"/>
        <v/>
      </c>
      <c r="Y26" s="212" t="str">
        <f t="shared" si="13"/>
        <v/>
      </c>
      <c r="Z26" s="199"/>
      <c r="AA26" s="213" t="str">
        <f t="shared" si="15"/>
        <v/>
      </c>
      <c r="AB26" s="206" t="str">
        <f t="shared" si="16"/>
        <v/>
      </c>
      <c r="AC26" s="214" t="str">
        <f t="shared" si="17"/>
        <v/>
      </c>
    </row>
    <row r="27" spans="1:29" ht="14.25">
      <c r="A27" s="111"/>
      <c r="B27" s="180"/>
      <c r="C27" s="172"/>
      <c r="D27" s="185" t="str">
        <f t="shared" si="31"/>
        <v/>
      </c>
      <c r="E27" s="174"/>
      <c r="F27" s="174"/>
      <c r="G27" s="176"/>
      <c r="H27" s="129" t="str">
        <f>IFERROR(IF(G27-$Q$2&lt;=0,"",(G27-$Q$2)*86400),"")</f>
        <v/>
      </c>
      <c r="I27" s="133"/>
      <c r="J27" s="131"/>
      <c r="K27" s="134" t="str">
        <f>IFERROR(H27*(1+0.01*J27)-I27*$N$3,"")</f>
        <v/>
      </c>
      <c r="L27" s="132" t="str">
        <f>IFERROR((K27-$K$7)/86400,"")</f>
        <v/>
      </c>
      <c r="M27" s="135" t="str">
        <f>IFERROR((K27-$K$7)/$N$3,"")</f>
        <v/>
      </c>
      <c r="N27" s="136" t="str">
        <f>IFERROR($N$3/(H27/3600),"")</f>
        <v/>
      </c>
      <c r="O27" s="137"/>
      <c r="P27" s="186"/>
      <c r="Q27" s="181"/>
      <c r="R27" s="191"/>
      <c r="S27" s="191"/>
      <c r="T27" s="207" t="str">
        <f t="shared" si="8"/>
        <v/>
      </c>
      <c r="U27" s="208" t="str">
        <f t="shared" si="9"/>
        <v/>
      </c>
      <c r="V27" s="209" t="str">
        <f t="shared" si="10"/>
        <v/>
      </c>
      <c r="W27" s="210" t="str">
        <f t="shared" si="11"/>
        <v/>
      </c>
      <c r="X27" s="211" t="str">
        <f t="shared" si="12"/>
        <v/>
      </c>
      <c r="Y27" s="212" t="str">
        <f t="shared" si="13"/>
        <v/>
      </c>
      <c r="Z27" s="199"/>
      <c r="AA27" s="213" t="str">
        <f t="shared" si="15"/>
        <v/>
      </c>
      <c r="AB27" s="206" t="str">
        <f t="shared" si="16"/>
        <v/>
      </c>
      <c r="AC27" s="214" t="str">
        <f t="shared" si="17"/>
        <v/>
      </c>
    </row>
    <row r="28" spans="1:29" ht="14.25" customHeight="1">
      <c r="A28" s="111"/>
      <c r="B28" s="139"/>
      <c r="C28" s="140"/>
      <c r="D28" s="141" t="str">
        <f t="shared" si="31"/>
        <v/>
      </c>
      <c r="E28" s="142"/>
      <c r="F28" s="142"/>
      <c r="G28" s="143"/>
      <c r="H28" s="140"/>
      <c r="I28" s="144"/>
      <c r="J28" s="142"/>
      <c r="K28" s="145"/>
      <c r="L28" s="143"/>
      <c r="M28" s="146"/>
      <c r="N28" s="147"/>
      <c r="O28" s="148"/>
      <c r="P28" s="187"/>
      <c r="Q28" s="150"/>
      <c r="R28" s="191"/>
      <c r="S28" s="191"/>
      <c r="T28" s="207" t="str">
        <f t="shared" si="8"/>
        <v/>
      </c>
      <c r="U28" s="208" t="str">
        <f t="shared" si="9"/>
        <v/>
      </c>
      <c r="V28" s="209" t="str">
        <f t="shared" si="10"/>
        <v/>
      </c>
      <c r="W28" s="210" t="str">
        <f t="shared" si="11"/>
        <v/>
      </c>
      <c r="X28" s="211" t="str">
        <f t="shared" si="12"/>
        <v/>
      </c>
      <c r="Y28" s="212" t="str">
        <f t="shared" si="13"/>
        <v/>
      </c>
      <c r="Z28" s="199"/>
      <c r="AA28" s="213" t="str">
        <f t="shared" si="15"/>
        <v/>
      </c>
      <c r="AB28" s="206" t="str">
        <f t="shared" si="16"/>
        <v/>
      </c>
      <c r="AC28" s="214" t="str">
        <f t="shared" si="17"/>
        <v/>
      </c>
    </row>
    <row r="29" spans="1:29" ht="14.25">
      <c r="A29" s="111"/>
      <c r="B29" s="139"/>
      <c r="C29" s="140"/>
      <c r="D29" s="141" t="str">
        <f t="shared" si="31"/>
        <v/>
      </c>
      <c r="E29" s="142"/>
      <c r="F29" s="142"/>
      <c r="G29" s="143"/>
      <c r="H29" s="140"/>
      <c r="I29" s="144"/>
      <c r="J29" s="142"/>
      <c r="K29" s="145"/>
      <c r="L29" s="143"/>
      <c r="M29" s="146"/>
      <c r="N29" s="147"/>
      <c r="O29" s="148"/>
      <c r="P29" s="183"/>
      <c r="Q29" s="150"/>
      <c r="R29" s="191"/>
      <c r="S29" s="191"/>
      <c r="T29" s="207" t="str">
        <f t="shared" si="8"/>
        <v/>
      </c>
      <c r="U29" s="208" t="str">
        <f t="shared" si="9"/>
        <v/>
      </c>
      <c r="V29" s="209" t="str">
        <f t="shared" si="10"/>
        <v/>
      </c>
      <c r="W29" s="210" t="str">
        <f t="shared" si="11"/>
        <v/>
      </c>
      <c r="X29" s="211" t="str">
        <f t="shared" si="12"/>
        <v/>
      </c>
      <c r="Y29" s="212" t="str">
        <f t="shared" si="13"/>
        <v/>
      </c>
      <c r="Z29" s="199"/>
      <c r="AA29" s="213" t="str">
        <f t="shared" si="15"/>
        <v/>
      </c>
      <c r="AB29" s="206" t="str">
        <f t="shared" si="16"/>
        <v/>
      </c>
      <c r="AC29" s="214" t="str">
        <f t="shared" si="17"/>
        <v/>
      </c>
    </row>
    <row r="30" spans="1:29" ht="14.25" customHeight="1">
      <c r="A30" s="111"/>
      <c r="B30" s="139"/>
      <c r="C30" s="140"/>
      <c r="D30" s="141" t="str">
        <f t="shared" si="31"/>
        <v/>
      </c>
      <c r="E30" s="142"/>
      <c r="F30" s="142"/>
      <c r="G30" s="143"/>
      <c r="H30" s="140"/>
      <c r="I30" s="144"/>
      <c r="J30" s="142"/>
      <c r="K30" s="145"/>
      <c r="L30" s="143"/>
      <c r="M30" s="146"/>
      <c r="N30" s="147"/>
      <c r="O30" s="148"/>
      <c r="P30" s="183"/>
      <c r="Q30" s="150"/>
      <c r="R30" s="191"/>
      <c r="S30" s="191"/>
      <c r="T30" s="207" t="str">
        <f t="shared" si="8"/>
        <v/>
      </c>
      <c r="U30" s="208" t="str">
        <f t="shared" si="9"/>
        <v/>
      </c>
      <c r="V30" s="209" t="str">
        <f t="shared" si="10"/>
        <v/>
      </c>
      <c r="W30" s="210" t="str">
        <f t="shared" si="11"/>
        <v/>
      </c>
      <c r="X30" s="211" t="str">
        <f t="shared" si="12"/>
        <v/>
      </c>
      <c r="Y30" s="212" t="str">
        <f t="shared" si="13"/>
        <v/>
      </c>
      <c r="Z30" s="199"/>
      <c r="AA30" s="213" t="str">
        <f t="shared" si="15"/>
        <v/>
      </c>
      <c r="AB30" s="206" t="str">
        <f t="shared" si="16"/>
        <v/>
      </c>
      <c r="AC30" s="214" t="str">
        <f t="shared" si="17"/>
        <v/>
      </c>
    </row>
    <row r="31" spans="1:29" ht="15" thickBot="1">
      <c r="A31" s="111"/>
      <c r="B31" s="139"/>
      <c r="C31" s="140"/>
      <c r="D31" s="153" t="str">
        <f t="shared" si="31"/>
        <v/>
      </c>
      <c r="E31" s="154"/>
      <c r="F31" s="142"/>
      <c r="G31" s="143"/>
      <c r="H31" s="152" t="str">
        <f>IFERROR(IF(G31-$Q$2&lt;=0,"",(G31-$Q$2)*86400),"")</f>
        <v/>
      </c>
      <c r="I31" s="166" t="str">
        <f>IF($I$6="Ⅰ",W31,IF($I$6="Ⅱ",X31,IF($I$6="Ⅲ",Y31,"")))</f>
        <v/>
      </c>
      <c r="J31" s="154"/>
      <c r="K31" s="168" t="str">
        <f>IFERROR(H31*(1+0.01*J31)-I31*$N$3,"")</f>
        <v/>
      </c>
      <c r="L31" s="155" t="str">
        <f>IFERROR((K31-$K$7)/86400,"")</f>
        <v/>
      </c>
      <c r="M31" s="169" t="str">
        <f>IFERROR((K31-$K$7)/$N$3,"")</f>
        <v/>
      </c>
      <c r="N31" s="170" t="str">
        <f>IFERROR($N$3/(H31/3600),"")</f>
        <v/>
      </c>
      <c r="O31" s="171" t="str">
        <f>IF($O$6="MAX=20",AA31,IF($O$6="MAX=30",AB31,IF($O$6="MAX=40",AC31,"")))</f>
        <v/>
      </c>
      <c r="P31" s="184"/>
      <c r="Q31" s="165"/>
      <c r="R31" s="191"/>
      <c r="S31" s="191"/>
      <c r="T31" s="215" t="str">
        <f t="shared" si="8"/>
        <v/>
      </c>
      <c r="U31" s="216" t="str">
        <f t="shared" si="9"/>
        <v/>
      </c>
      <c r="V31" s="217" t="str">
        <f t="shared" si="10"/>
        <v/>
      </c>
      <c r="W31" s="218" t="str">
        <f t="shared" si="11"/>
        <v/>
      </c>
      <c r="X31" s="219" t="str">
        <f t="shared" si="12"/>
        <v/>
      </c>
      <c r="Y31" s="220" t="str">
        <f t="shared" si="13"/>
        <v/>
      </c>
      <c r="Z31" s="199"/>
      <c r="AA31" s="224" t="str">
        <f t="shared" si="15"/>
        <v/>
      </c>
      <c r="AB31" s="225" t="str">
        <f t="shared" si="16"/>
        <v/>
      </c>
      <c r="AC31" s="226" t="str">
        <f t="shared" si="17"/>
        <v/>
      </c>
    </row>
    <row r="32" spans="1:29" ht="15" customHeight="1">
      <c r="A32" s="111"/>
      <c r="B32" s="462" t="s">
        <v>237</v>
      </c>
      <c r="C32" s="463"/>
      <c r="D32" s="464"/>
      <c r="E32" s="188" t="s">
        <v>176</v>
      </c>
      <c r="F32" s="471" t="s">
        <v>316</v>
      </c>
      <c r="G32" s="472"/>
      <c r="H32" s="473" t="s">
        <v>318</v>
      </c>
      <c r="I32" s="474"/>
      <c r="J32" s="474"/>
      <c r="K32" s="474"/>
      <c r="L32" s="474"/>
      <c r="M32" s="474"/>
      <c r="N32" s="474"/>
      <c r="O32" s="474"/>
      <c r="P32" s="474"/>
      <c r="Q32" s="475"/>
      <c r="R32" s="102"/>
      <c r="S32" s="102"/>
      <c r="T32" s="194"/>
      <c r="U32" s="194"/>
      <c r="V32" s="194"/>
      <c r="Y32" s="194"/>
      <c r="Z32" s="194"/>
    </row>
    <row r="33" spans="1:26" ht="15" customHeight="1">
      <c r="A33" s="111"/>
      <c r="B33" s="465"/>
      <c r="C33" s="466"/>
      <c r="D33" s="467"/>
      <c r="E33" s="189" t="s">
        <v>177</v>
      </c>
      <c r="F33" s="482" t="s">
        <v>317</v>
      </c>
      <c r="G33" s="483"/>
      <c r="H33" s="476"/>
      <c r="I33" s="477"/>
      <c r="J33" s="477"/>
      <c r="K33" s="477"/>
      <c r="L33" s="477"/>
      <c r="M33" s="477"/>
      <c r="N33" s="477"/>
      <c r="O33" s="477"/>
      <c r="P33" s="477"/>
      <c r="Q33" s="478"/>
      <c r="R33" s="102"/>
      <c r="S33" s="102"/>
      <c r="T33" s="194"/>
      <c r="U33" s="194"/>
      <c r="V33" s="194"/>
      <c r="Y33" s="194"/>
      <c r="Z33" s="194"/>
    </row>
    <row r="34" spans="1:26" ht="23.25" customHeight="1">
      <c r="A34" s="111"/>
      <c r="B34" s="468"/>
      <c r="C34" s="469"/>
      <c r="D34" s="470"/>
      <c r="E34" s="189" t="s">
        <v>178</v>
      </c>
      <c r="F34" s="482"/>
      <c r="G34" s="483"/>
      <c r="H34" s="476"/>
      <c r="I34" s="477"/>
      <c r="J34" s="477"/>
      <c r="K34" s="477"/>
      <c r="L34" s="477"/>
      <c r="M34" s="477"/>
      <c r="N34" s="477"/>
      <c r="O34" s="477"/>
      <c r="P34" s="477"/>
      <c r="Q34" s="478"/>
      <c r="R34" s="102"/>
      <c r="S34" s="102"/>
      <c r="T34" s="194"/>
      <c r="U34" s="194"/>
      <c r="V34" s="194"/>
      <c r="Y34" s="194"/>
      <c r="Z34" s="194"/>
    </row>
    <row r="35" spans="1:26" ht="22.5" customHeight="1">
      <c r="A35" s="111"/>
      <c r="B35" s="484" t="s">
        <v>238</v>
      </c>
      <c r="C35" s="485"/>
      <c r="D35" s="486"/>
      <c r="E35" s="456" t="s">
        <v>180</v>
      </c>
      <c r="F35" s="482" t="str">
        <f>参照ﾃﾞｰﾀ!AL14</f>
        <v>ネプチューン</v>
      </c>
      <c r="G35" s="483"/>
      <c r="H35" s="476"/>
      <c r="I35" s="477"/>
      <c r="J35" s="477"/>
      <c r="K35" s="477"/>
      <c r="L35" s="477"/>
      <c r="M35" s="477"/>
      <c r="N35" s="477"/>
      <c r="O35" s="477"/>
      <c r="P35" s="477"/>
      <c r="Q35" s="478"/>
      <c r="R35" s="102"/>
      <c r="S35" s="102"/>
      <c r="T35" s="194"/>
      <c r="U35" s="194"/>
      <c r="V35" s="194"/>
      <c r="Y35" s="194"/>
      <c r="Z35" s="194"/>
    </row>
    <row r="36" spans="1:26" ht="15" customHeight="1">
      <c r="A36" s="111"/>
      <c r="B36" s="487"/>
      <c r="C36" s="488"/>
      <c r="D36" s="489"/>
      <c r="E36" s="495"/>
      <c r="F36" s="482"/>
      <c r="G36" s="483"/>
      <c r="H36" s="476"/>
      <c r="I36" s="477"/>
      <c r="J36" s="477"/>
      <c r="K36" s="477"/>
      <c r="L36" s="477"/>
      <c r="M36" s="477"/>
      <c r="N36" s="477"/>
      <c r="O36" s="477"/>
      <c r="P36" s="477"/>
      <c r="Q36" s="478"/>
      <c r="R36" s="102"/>
      <c r="S36" s="102"/>
      <c r="T36" s="194"/>
      <c r="U36" s="194"/>
      <c r="V36" s="194"/>
      <c r="Y36" s="194"/>
      <c r="Z36" s="194"/>
    </row>
    <row r="37" spans="1:26" ht="15" customHeight="1">
      <c r="A37" s="111"/>
      <c r="B37" s="487"/>
      <c r="C37" s="488"/>
      <c r="D37" s="489"/>
      <c r="E37" s="188" t="s">
        <v>179</v>
      </c>
      <c r="F37" s="496">
        <v>45249</v>
      </c>
      <c r="G37" s="472"/>
      <c r="H37" s="476"/>
      <c r="I37" s="477"/>
      <c r="J37" s="477"/>
      <c r="K37" s="477"/>
      <c r="L37" s="477"/>
      <c r="M37" s="477"/>
      <c r="N37" s="477"/>
      <c r="O37" s="477"/>
      <c r="P37" s="477"/>
      <c r="Q37" s="478"/>
      <c r="R37" s="102"/>
      <c r="S37" s="102"/>
      <c r="T37" s="194"/>
      <c r="U37" s="194"/>
      <c r="V37" s="194"/>
      <c r="Y37" s="194"/>
      <c r="Z37" s="194"/>
    </row>
    <row r="38" spans="1:26" ht="15" customHeight="1">
      <c r="A38" s="111"/>
      <c r="B38" s="487"/>
      <c r="C38" s="488"/>
      <c r="D38" s="489"/>
      <c r="E38" s="189" t="s">
        <v>192</v>
      </c>
      <c r="F38" s="482" t="s">
        <v>220</v>
      </c>
      <c r="G38" s="483"/>
      <c r="H38" s="476"/>
      <c r="I38" s="477"/>
      <c r="J38" s="477"/>
      <c r="K38" s="477"/>
      <c r="L38" s="477"/>
      <c r="M38" s="477"/>
      <c r="N38" s="477"/>
      <c r="O38" s="477"/>
      <c r="P38" s="477"/>
      <c r="Q38" s="478"/>
      <c r="R38" s="102"/>
      <c r="S38" s="102"/>
      <c r="T38" s="194"/>
      <c r="U38" s="194"/>
      <c r="V38" s="194"/>
      <c r="Y38" s="194"/>
      <c r="Z38" s="194"/>
    </row>
    <row r="39" spans="1:26" ht="15" customHeight="1">
      <c r="A39" s="111"/>
      <c r="B39" s="487"/>
      <c r="C39" s="488"/>
      <c r="D39" s="489"/>
      <c r="E39" s="456" t="s">
        <v>180</v>
      </c>
      <c r="F39" s="482" t="str">
        <f>参照ﾃﾞｰﾀ!AL15</f>
        <v>かまくら</v>
      </c>
      <c r="G39" s="483"/>
      <c r="H39" s="476"/>
      <c r="I39" s="477"/>
      <c r="J39" s="477"/>
      <c r="K39" s="477"/>
      <c r="L39" s="477"/>
      <c r="M39" s="477"/>
      <c r="N39" s="477"/>
      <c r="O39" s="477"/>
      <c r="P39" s="477"/>
      <c r="Q39" s="478"/>
      <c r="R39" s="102"/>
      <c r="S39" s="102"/>
      <c r="T39" s="194"/>
      <c r="U39" s="194"/>
      <c r="V39" s="194"/>
      <c r="Y39" s="194"/>
      <c r="Z39" s="194"/>
    </row>
    <row r="40" spans="1:26" ht="15" customHeight="1">
      <c r="A40" s="111"/>
      <c r="B40" s="487"/>
      <c r="C40" s="488"/>
      <c r="D40" s="489"/>
      <c r="E40" s="456"/>
      <c r="F40" s="482"/>
      <c r="G40" s="483"/>
      <c r="H40" s="476"/>
      <c r="I40" s="477"/>
      <c r="J40" s="477"/>
      <c r="K40" s="477"/>
      <c r="L40" s="477"/>
      <c r="M40" s="477"/>
      <c r="N40" s="477"/>
      <c r="O40" s="477"/>
      <c r="P40" s="477"/>
      <c r="Q40" s="478"/>
      <c r="R40" s="102"/>
      <c r="S40" s="102"/>
      <c r="T40" s="194"/>
      <c r="U40" s="194"/>
      <c r="V40" s="194"/>
      <c r="Y40" s="194"/>
      <c r="Z40" s="194"/>
    </row>
    <row r="41" spans="1:26" ht="11.25" customHeight="1" thickBot="1">
      <c r="A41" s="111"/>
      <c r="B41" s="490"/>
      <c r="C41" s="491"/>
      <c r="D41" s="492"/>
      <c r="E41" s="190"/>
      <c r="F41" s="493"/>
      <c r="G41" s="494"/>
      <c r="H41" s="479"/>
      <c r="I41" s="480"/>
      <c r="J41" s="480"/>
      <c r="K41" s="480"/>
      <c r="L41" s="480"/>
      <c r="M41" s="480"/>
      <c r="N41" s="480"/>
      <c r="O41" s="480"/>
      <c r="P41" s="480"/>
      <c r="Q41" s="481"/>
      <c r="R41" s="102"/>
      <c r="S41" s="102"/>
      <c r="T41" s="194"/>
      <c r="U41" s="194"/>
      <c r="V41" s="194"/>
      <c r="W41" s="194"/>
      <c r="X41" s="194"/>
      <c r="Y41" s="194"/>
      <c r="Z41" s="194"/>
    </row>
    <row r="42" spans="1:26">
      <c r="A42" s="111"/>
      <c r="B42" s="111"/>
      <c r="C42" s="111"/>
      <c r="D42" s="111"/>
      <c r="E42" s="111"/>
      <c r="F42" s="111"/>
      <c r="G42" s="111"/>
      <c r="H42" s="111" t="s">
        <v>284</v>
      </c>
      <c r="I42" s="111"/>
      <c r="J42" s="111"/>
      <c r="K42" s="111"/>
      <c r="L42" s="111"/>
      <c r="M42" s="111"/>
      <c r="N42" s="111"/>
      <c r="O42" s="111"/>
      <c r="P42" s="111"/>
      <c r="Q42" s="111"/>
      <c r="R42" s="111"/>
      <c r="S42" s="111"/>
    </row>
  </sheetData>
  <sheetProtection algorithmName="SHA-512" hashValue="fiYfp8SryqtlE2g8rWVIxhvvncyxwIiX/sa4t0b1ybjIUAltGyGXUPhtXWgfku+GNOXW6X82X5DRDVGNPpBXNw==" saltValue="uCGAPORfA+u7bigJwFm/zQ==" spinCount="100000" sheet="1" objects="1" scenarios="1"/>
  <sortState xmlns:xlrd2="http://schemas.microsoft.com/office/spreadsheetml/2017/richdata2" ref="C7:K21">
    <sortCondition ref="K7:K21"/>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P2 F37:G37" xr:uid="{00000000-0002-0000-0400-000000000000}">
      <formula1>開催日</formula1>
    </dataValidation>
    <dataValidation type="list" allowBlank="1" showInputMessage="1" showErrorMessage="1" sqref="Q2" xr:uid="{00000000-0002-0000-0400-000001000000}">
      <formula1>時刻</formula1>
    </dataValidation>
    <dataValidation type="list" allowBlank="1" showInputMessage="1" showErrorMessage="1" sqref="J3:K3" xr:uid="{00000000-0002-0000-0400-000002000000}">
      <formula1>暫定</formula1>
    </dataValidation>
    <dataValidation type="list" allowBlank="1" showInputMessage="1" showErrorMessage="1" sqref="G2" xr:uid="{00000000-0002-0000-0400-000003000000}">
      <formula1>月</formula1>
    </dataValidation>
    <dataValidation type="list" allowBlank="1" showInputMessage="1" showErrorMessage="1" sqref="N2 F38:G38" xr:uid="{00000000-0002-0000-0400-000004000000}">
      <formula1>コース</formula1>
    </dataValidation>
    <dataValidation type="list" showInputMessage="1" showErrorMessage="1" sqref="E3" xr:uid="{00000000-0002-0000-0400-000005000000}">
      <formula1>レース名</formula1>
    </dataValidation>
    <dataValidation type="list" allowBlank="1" showInputMessage="1" showErrorMessage="1" sqref="I6" xr:uid="{00000000-0002-0000-0400-000006000000}">
      <formula1>ＴＡ</formula1>
    </dataValidation>
    <dataValidation type="list" allowBlank="1" showInputMessage="1" showErrorMessage="1" sqref="D3" xr:uid="{00000000-0002-0000-0400-000007000000}">
      <formula1>レース番号</formula1>
    </dataValidation>
  </dataValidations>
  <pageMargins left="0.31496062992125984" right="0" top="0.35433070866141736" bottom="0.19685039370078741" header="0" footer="0"/>
  <pageSetup paperSize="9" scale="97"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2"/>
  <sheetViews>
    <sheetView zoomScale="85" zoomScaleNormal="85" workbookViewId="0">
      <selection activeCell="Q24" sqref="Q24"/>
    </sheetView>
  </sheetViews>
  <sheetFormatPr defaultColWidth="9" defaultRowHeight="13.5"/>
  <cols>
    <col min="1" max="1" width="1.75" style="193" customWidth="1"/>
    <col min="2" max="2" width="5" style="193" customWidth="1"/>
    <col min="3" max="3" width="7" style="193" customWidth="1"/>
    <col min="4" max="4" width="18" style="193" customWidth="1"/>
    <col min="5" max="5" width="8" style="193" customWidth="1"/>
    <col min="6" max="6" width="5" style="193" customWidth="1"/>
    <col min="7" max="7" width="10.875" style="193" customWidth="1"/>
    <col min="8" max="8" width="8.375" style="193" customWidth="1"/>
    <col min="9" max="9" width="8.625" style="193" customWidth="1"/>
    <col min="10" max="10" width="5" style="193" customWidth="1"/>
    <col min="11" max="11" width="8.5" style="193" customWidth="1"/>
    <col min="12" max="12" width="10.625" style="193" bestFit="1" customWidth="1"/>
    <col min="13" max="13" width="9.5" style="193" customWidth="1"/>
    <col min="14" max="14" width="7.875" style="193" customWidth="1"/>
    <col min="15" max="15" width="8" style="193" customWidth="1"/>
    <col min="16" max="16" width="12" style="193" bestFit="1" customWidth="1"/>
    <col min="17" max="17" width="11.625" style="193" customWidth="1"/>
    <col min="18" max="18" width="1.5" style="193" customWidth="1"/>
    <col min="19" max="21" width="7.625" style="193" hidden="1" customWidth="1"/>
    <col min="22" max="22" width="8.25" style="193" hidden="1" customWidth="1"/>
    <col min="23" max="24" width="7.625" style="193" hidden="1" customWidth="1"/>
    <col min="25" max="25" width="4.5" style="193" customWidth="1"/>
    <col min="26" max="28" width="8" style="193" hidden="1" customWidth="1"/>
    <col min="29" max="30" width="0" style="193" hidden="1" customWidth="1"/>
    <col min="31" max="16384" width="9" style="193"/>
  </cols>
  <sheetData>
    <row r="1" spans="1:30" ht="9.75" customHeight="1" thickBot="1">
      <c r="A1" s="111"/>
      <c r="B1" s="111"/>
      <c r="C1" s="111"/>
      <c r="D1" s="111"/>
      <c r="E1" s="111"/>
      <c r="F1" s="111"/>
      <c r="G1" s="111"/>
      <c r="H1" s="111"/>
      <c r="I1" s="111"/>
      <c r="J1" s="111"/>
      <c r="K1" s="111"/>
      <c r="L1" s="111"/>
      <c r="M1" s="111"/>
      <c r="N1" s="111"/>
      <c r="O1" s="111"/>
      <c r="P1" s="111"/>
      <c r="Q1" s="111"/>
      <c r="R1" s="111"/>
    </row>
    <row r="2" spans="1:30" ht="21">
      <c r="A2" s="111"/>
      <c r="B2" s="102"/>
      <c r="C2" s="103"/>
      <c r="D2" s="457" t="str">
        <f>参照ﾃﾞｰﾀ!P4</f>
        <v>2023年</v>
      </c>
      <c r="E2" s="457"/>
      <c r="F2" s="457"/>
      <c r="G2" s="104" t="s">
        <v>190</v>
      </c>
      <c r="H2" s="105"/>
      <c r="I2" s="106"/>
      <c r="J2" s="102"/>
      <c r="K2" s="107"/>
      <c r="L2" s="102"/>
      <c r="M2" s="108" t="s">
        <v>48</v>
      </c>
      <c r="N2" s="109" t="s">
        <v>70</v>
      </c>
      <c r="O2" s="110" t="s">
        <v>50</v>
      </c>
      <c r="P2" s="243">
        <v>45249</v>
      </c>
      <c r="Q2" s="244">
        <v>0.41666666666666669</v>
      </c>
      <c r="R2" s="102"/>
      <c r="S2" s="195" t="s">
        <v>2</v>
      </c>
      <c r="T2" s="194"/>
      <c r="U2" s="194"/>
      <c r="V2" s="194"/>
      <c r="W2" s="194"/>
      <c r="X2" s="194"/>
      <c r="Y2" s="194"/>
    </row>
    <row r="3" spans="1:30" ht="21.75" customHeight="1" thickBot="1">
      <c r="A3" s="111"/>
      <c r="B3" s="102"/>
      <c r="C3" s="111"/>
      <c r="D3" s="112" t="s">
        <v>305</v>
      </c>
      <c r="E3" s="458" t="s">
        <v>60</v>
      </c>
      <c r="F3" s="458"/>
      <c r="G3" s="458"/>
      <c r="H3" s="458"/>
      <c r="I3" s="458"/>
      <c r="J3" s="459" t="s">
        <v>80</v>
      </c>
      <c r="K3" s="459"/>
      <c r="L3" s="102"/>
      <c r="M3" s="113" t="s">
        <v>71</v>
      </c>
      <c r="N3" s="114">
        <f>IF(ISBLANK(N2),"",VLOOKUP(N2,コース・距離,2,FALSE))</f>
        <v>11.3</v>
      </c>
      <c r="O3" s="115" t="s">
        <v>0</v>
      </c>
      <c r="P3" s="116">
        <v>16</v>
      </c>
      <c r="Q3" s="117" t="s">
        <v>1</v>
      </c>
      <c r="R3" s="102"/>
      <c r="S3" s="194" t="s">
        <v>219</v>
      </c>
      <c r="T3" s="194"/>
      <c r="U3" s="194"/>
      <c r="V3" s="195" t="s">
        <v>2</v>
      </c>
      <c r="W3" s="194"/>
      <c r="X3" s="194"/>
      <c r="Y3" s="194"/>
      <c r="Z3" s="196" t="s">
        <v>72</v>
      </c>
    </row>
    <row r="4" spans="1:30" ht="7.5" customHeight="1" thickBot="1">
      <c r="A4" s="111"/>
      <c r="B4" s="102"/>
      <c r="C4" s="102"/>
      <c r="D4" s="102"/>
      <c r="E4" s="102"/>
      <c r="F4" s="102"/>
      <c r="G4" s="102"/>
      <c r="H4" s="102"/>
      <c r="I4" s="102"/>
      <c r="J4" s="102"/>
      <c r="K4" s="102"/>
      <c r="L4" s="102"/>
      <c r="M4" s="102"/>
      <c r="N4" s="102"/>
      <c r="O4" s="102"/>
      <c r="P4" s="102"/>
      <c r="Q4" s="102"/>
      <c r="R4" s="102"/>
      <c r="S4" s="194"/>
      <c r="T4" s="194"/>
      <c r="U4" s="194"/>
      <c r="V4" s="197"/>
      <c r="W4" s="194"/>
      <c r="X4" s="194"/>
      <c r="Y4" s="194"/>
    </row>
    <row r="5" spans="1:30" ht="14.25">
      <c r="A5" s="111"/>
      <c r="B5" s="118" t="s">
        <v>3</v>
      </c>
      <c r="C5" s="119" t="s">
        <v>4</v>
      </c>
      <c r="D5" s="119" t="s">
        <v>5</v>
      </c>
      <c r="E5" s="119" t="s">
        <v>6</v>
      </c>
      <c r="F5" s="119" t="s">
        <v>7</v>
      </c>
      <c r="G5" s="119" t="s">
        <v>8</v>
      </c>
      <c r="H5" s="119" t="s">
        <v>9</v>
      </c>
      <c r="I5" s="119" t="s">
        <v>10</v>
      </c>
      <c r="J5" s="119" t="s">
        <v>11</v>
      </c>
      <c r="K5" s="119" t="s">
        <v>12</v>
      </c>
      <c r="L5" s="120" t="s">
        <v>239</v>
      </c>
      <c r="M5" s="120" t="s">
        <v>236</v>
      </c>
      <c r="N5" s="119" t="s">
        <v>67</v>
      </c>
      <c r="O5" s="119" t="s">
        <v>13</v>
      </c>
      <c r="P5" s="460" t="s">
        <v>66</v>
      </c>
      <c r="Q5" s="461"/>
      <c r="R5" s="191"/>
      <c r="S5" s="200" t="s">
        <v>10</v>
      </c>
      <c r="T5" s="198" t="s">
        <v>10</v>
      </c>
      <c r="U5" s="201" t="s">
        <v>10</v>
      </c>
      <c r="V5" s="200" t="s">
        <v>10</v>
      </c>
      <c r="W5" s="198" t="s">
        <v>10</v>
      </c>
      <c r="X5" s="201" t="s">
        <v>10</v>
      </c>
      <c r="Y5" s="199"/>
      <c r="Z5" s="200" t="s">
        <v>13</v>
      </c>
      <c r="AA5" s="198" t="s">
        <v>13</v>
      </c>
      <c r="AB5" s="201" t="s">
        <v>13</v>
      </c>
      <c r="AD5" s="200" t="s">
        <v>13</v>
      </c>
    </row>
    <row r="6" spans="1:30" ht="14.25">
      <c r="A6" s="111"/>
      <c r="B6" s="121"/>
      <c r="C6" s="122" t="s">
        <v>14</v>
      </c>
      <c r="D6" s="123"/>
      <c r="E6" s="124" t="s">
        <v>15</v>
      </c>
      <c r="F6" s="124"/>
      <c r="G6" s="122" t="s">
        <v>16</v>
      </c>
      <c r="H6" s="124" t="s">
        <v>17</v>
      </c>
      <c r="I6" s="122" t="s">
        <v>217</v>
      </c>
      <c r="J6" s="124" t="s">
        <v>18</v>
      </c>
      <c r="K6" s="124" t="s">
        <v>17</v>
      </c>
      <c r="L6" s="122" t="s">
        <v>16</v>
      </c>
      <c r="M6" s="124" t="s">
        <v>42</v>
      </c>
      <c r="N6" s="124" t="s">
        <v>19</v>
      </c>
      <c r="O6" s="122" t="str">
        <f>"MAX=20"</f>
        <v>MAX=20</v>
      </c>
      <c r="P6" s="126"/>
      <c r="Q6" s="127"/>
      <c r="R6" s="192"/>
      <c r="S6" s="204" t="s">
        <v>20</v>
      </c>
      <c r="T6" s="202" t="s">
        <v>22</v>
      </c>
      <c r="U6" s="205" t="s">
        <v>21</v>
      </c>
      <c r="V6" s="204" t="s">
        <v>20</v>
      </c>
      <c r="W6" s="202" t="s">
        <v>22</v>
      </c>
      <c r="X6" s="205" t="s">
        <v>21</v>
      </c>
      <c r="Y6" s="203"/>
      <c r="Z6" s="204" t="s">
        <v>74</v>
      </c>
      <c r="AA6" s="202" t="s">
        <v>75</v>
      </c>
      <c r="AB6" s="205" t="s">
        <v>76</v>
      </c>
      <c r="AD6" s="204" t="s">
        <v>273</v>
      </c>
    </row>
    <row r="7" spans="1:30" ht="14.25">
      <c r="A7" s="111"/>
      <c r="B7" s="128">
        <v>1</v>
      </c>
      <c r="C7" s="129">
        <v>6269</v>
      </c>
      <c r="D7" s="130" t="str">
        <f t="shared" ref="D7:D20" si="0">IF(ISBLANK(C7),"",VLOOKUP(C7,各艇データ,2,FALSE))</f>
        <v>VITTORIA</v>
      </c>
      <c r="E7" s="381">
        <f t="shared" ref="E7:E20" si="1">IF($I$6="Ⅰ",S7,IF($I$6="Ⅱ",T7,IF($I$6="Ⅲ",U7,"")))</f>
        <v>10.349973098821105</v>
      </c>
      <c r="F7" s="131"/>
      <c r="G7" s="132"/>
      <c r="H7" s="129" t="str">
        <f t="shared" ref="H7:H20" si="2">IFERROR(IF(G7-$Q$2&lt;=0,"",(G7-$Q$2)*86400),"")</f>
        <v/>
      </c>
      <c r="I7" s="133">
        <f t="shared" ref="I7:I22" si="3">IF($I$6="Ⅰ",V7,IF($I$6="Ⅱ",W7,IF($I$6="Ⅲ",X7,"")))</f>
        <v>550.82500000000005</v>
      </c>
      <c r="J7" s="131"/>
      <c r="K7" s="134" t="str">
        <f t="shared" ref="K7:K20" si="4">IFERROR(H7*(1+0.01*J7)-I7*$N$3,"")</f>
        <v/>
      </c>
      <c r="L7" s="132" t="str">
        <f t="shared" ref="L7:L16" si="5">IFERROR((K7-$K$7)/86400,"")</f>
        <v/>
      </c>
      <c r="M7" s="135" t="str">
        <f t="shared" ref="M7:M16" si="6">IFERROR((K7-$K$7)/$N$3,"")</f>
        <v/>
      </c>
      <c r="N7" s="136" t="str">
        <f t="shared" ref="N7:N16" si="7">IFERROR($N$3/(H7/3600),"")</f>
        <v/>
      </c>
      <c r="O7" s="137">
        <v>1</v>
      </c>
      <c r="P7" s="233" t="s">
        <v>372</v>
      </c>
      <c r="Q7" s="138"/>
      <c r="R7" s="191"/>
      <c r="S7" s="207">
        <f t="shared" ref="S7:S31" si="8">IF(ISBLANK(C7),"",VLOOKUP(C7,各艇データ,3,FALSE))</f>
        <v>10.960945236146802</v>
      </c>
      <c r="T7" s="208">
        <f t="shared" ref="T7:T31" si="9">IF(ISBLANK(C7),"",VLOOKUP(C7,各艇データ,4,FALSE))</f>
        <v>10.349973098821105</v>
      </c>
      <c r="U7" s="209">
        <f t="shared" ref="U7:U31" si="10">IF(ISBLANK(C7),"",VLOOKUP(C7,各艇データ,5,FALSE))</f>
        <v>10.15434504401512</v>
      </c>
      <c r="V7" s="210">
        <f t="shared" ref="V7:V31" si="11">IF(ISBLANK(C7),"",VLOOKUP(C7,各艇データ,6,FALSE))</f>
        <v>814.9</v>
      </c>
      <c r="W7" s="211">
        <f t="shared" ref="W7:W31" si="12">IF(ISBLANK(C7),"",VLOOKUP(C7,各艇データ,7,FALSE))</f>
        <v>550.82500000000005</v>
      </c>
      <c r="X7" s="212">
        <f t="shared" ref="X7:X31" si="13">IF(ISBLANK(C7),"",VLOOKUP(C7,各艇データ,8,FALSE))</f>
        <v>497.5</v>
      </c>
      <c r="Y7" s="199"/>
      <c r="Z7" s="213">
        <f t="shared" ref="Z7:Z31" si="14">IF(ISBLANK(B7),"",IFERROR(20*($P$3+1-$B7)/$P$3,"20.0"))</f>
        <v>20</v>
      </c>
      <c r="AA7" s="206">
        <f t="shared" ref="AA7:AA31" si="15">IF(ISBLANK(B7),"",IFERROR(30*($P$3+1-$B7)/$P$3,"30.0"))</f>
        <v>30</v>
      </c>
      <c r="AB7" s="214">
        <f t="shared" ref="AB7:AB31" si="16">IF(ISBLANK(B7),"",IFERROR(30*($P$3-$B7)/($P$3-1)+10,"20.0"))</f>
        <v>40</v>
      </c>
      <c r="AD7" s="213" t="str">
        <f t="shared" ref="AD7:AD31" si="17">IF(ISBLANK(F7),"",IFERROR(25*($P$3+1-$B7)/$P$3,"25.0"))</f>
        <v/>
      </c>
    </row>
    <row r="8" spans="1:30" ht="14.25">
      <c r="A8" s="111"/>
      <c r="B8" s="139">
        <v>2</v>
      </c>
      <c r="C8" s="140">
        <v>1733</v>
      </c>
      <c r="D8" s="141" t="str">
        <f t="shared" si="0"/>
        <v>ケロニア</v>
      </c>
      <c r="E8" s="382">
        <f t="shared" si="1"/>
        <v>9.8791674827856522</v>
      </c>
      <c r="F8" s="387"/>
      <c r="G8" s="143"/>
      <c r="H8" s="140" t="str">
        <f t="shared" si="2"/>
        <v/>
      </c>
      <c r="I8" s="144">
        <f t="shared" si="3"/>
        <v>559.9</v>
      </c>
      <c r="J8" s="142"/>
      <c r="K8" s="145" t="str">
        <f t="shared" si="4"/>
        <v/>
      </c>
      <c r="L8" s="143" t="str">
        <f t="shared" si="5"/>
        <v/>
      </c>
      <c r="M8" s="146" t="str">
        <f t="shared" si="6"/>
        <v/>
      </c>
      <c r="N8" s="147" t="str">
        <f t="shared" si="7"/>
        <v/>
      </c>
      <c r="O8" s="148">
        <v>1</v>
      </c>
      <c r="P8" s="182" t="s">
        <v>374</v>
      </c>
      <c r="Q8" s="150"/>
      <c r="R8" s="191"/>
      <c r="S8" s="207">
        <f t="shared" si="8"/>
        <v>9.6639925628124157</v>
      </c>
      <c r="T8" s="208">
        <f t="shared" si="9"/>
        <v>9.8791674827856522</v>
      </c>
      <c r="U8" s="209">
        <f t="shared" si="10"/>
        <v>9.9384006543084329</v>
      </c>
      <c r="V8" s="210">
        <f t="shared" si="11"/>
        <v>852.05</v>
      </c>
      <c r="W8" s="211">
        <f t="shared" si="12"/>
        <v>559.9</v>
      </c>
      <c r="X8" s="212">
        <f t="shared" si="13"/>
        <v>501.85</v>
      </c>
      <c r="Y8" s="199"/>
      <c r="Z8" s="213">
        <f t="shared" si="14"/>
        <v>18.75</v>
      </c>
      <c r="AA8" s="206">
        <f t="shared" si="15"/>
        <v>28.125</v>
      </c>
      <c r="AB8" s="214">
        <f t="shared" si="16"/>
        <v>38</v>
      </c>
      <c r="AD8" s="213" t="str">
        <f t="shared" si="17"/>
        <v/>
      </c>
    </row>
    <row r="9" spans="1:30" ht="14.25">
      <c r="A9" s="111"/>
      <c r="B9" s="139">
        <v>3</v>
      </c>
      <c r="C9" s="140">
        <v>5797</v>
      </c>
      <c r="D9" s="141" t="str">
        <f t="shared" si="0"/>
        <v>Zipang</v>
      </c>
      <c r="E9" s="382">
        <f t="shared" si="1"/>
        <v>9.7163714268800216</v>
      </c>
      <c r="F9" s="142"/>
      <c r="G9" s="143"/>
      <c r="H9" s="140" t="str">
        <f t="shared" si="2"/>
        <v/>
      </c>
      <c r="I9" s="144">
        <f t="shared" si="3"/>
        <v>563.17500000000007</v>
      </c>
      <c r="J9" s="142"/>
      <c r="K9" s="145" t="str">
        <f t="shared" si="4"/>
        <v/>
      </c>
      <c r="L9" s="143" t="str">
        <f t="shared" si="5"/>
        <v/>
      </c>
      <c r="M9" s="146" t="str">
        <f t="shared" si="6"/>
        <v/>
      </c>
      <c r="N9" s="147" t="str">
        <f t="shared" si="7"/>
        <v/>
      </c>
      <c r="O9" s="148">
        <v>1</v>
      </c>
      <c r="P9" s="182" t="s">
        <v>373</v>
      </c>
      <c r="Q9" s="150"/>
      <c r="R9" s="191"/>
      <c r="S9" s="207">
        <f t="shared" si="8"/>
        <v>10.28919887828761</v>
      </c>
      <c r="T9" s="208">
        <f t="shared" si="9"/>
        <v>9.7163714268800216</v>
      </c>
      <c r="U9" s="209">
        <f t="shared" si="10"/>
        <v>9.7028020265711437</v>
      </c>
      <c r="V9" s="210">
        <f t="shared" si="11"/>
        <v>833.35</v>
      </c>
      <c r="W9" s="211">
        <f t="shared" si="12"/>
        <v>563.17500000000007</v>
      </c>
      <c r="X9" s="212">
        <f t="shared" si="13"/>
        <v>506.75</v>
      </c>
      <c r="Y9" s="199"/>
      <c r="Z9" s="213">
        <f t="shared" si="14"/>
        <v>17.5</v>
      </c>
      <c r="AA9" s="206">
        <f t="shared" si="15"/>
        <v>26.25</v>
      </c>
      <c r="AB9" s="214">
        <f t="shared" si="16"/>
        <v>36</v>
      </c>
      <c r="AD9" s="213" t="str">
        <f t="shared" si="17"/>
        <v/>
      </c>
    </row>
    <row r="10" spans="1:30" ht="14.25">
      <c r="A10" s="111"/>
      <c r="B10" s="139">
        <v>4</v>
      </c>
      <c r="C10" s="140">
        <v>321</v>
      </c>
      <c r="D10" s="141" t="str">
        <f t="shared" si="0"/>
        <v>かまくら</v>
      </c>
      <c r="E10" s="382">
        <f t="shared" si="1"/>
        <v>9.560784858656147</v>
      </c>
      <c r="F10" s="387"/>
      <c r="G10" s="143"/>
      <c r="H10" s="140" t="str">
        <f t="shared" si="2"/>
        <v/>
      </c>
      <c r="I10" s="144">
        <f t="shared" si="3"/>
        <v>566.375</v>
      </c>
      <c r="J10" s="222"/>
      <c r="K10" s="145" t="str">
        <f t="shared" si="4"/>
        <v/>
      </c>
      <c r="L10" s="143" t="str">
        <f t="shared" si="5"/>
        <v/>
      </c>
      <c r="M10" s="146" t="str">
        <f t="shared" si="6"/>
        <v/>
      </c>
      <c r="N10" s="147" t="str">
        <f t="shared" si="7"/>
        <v/>
      </c>
      <c r="O10" s="148">
        <v>1</v>
      </c>
      <c r="P10" s="221" t="s">
        <v>373</v>
      </c>
      <c r="Q10" s="150"/>
      <c r="R10" s="191"/>
      <c r="S10" s="207">
        <f t="shared" si="8"/>
        <v>9.8720280908876727</v>
      </c>
      <c r="T10" s="208">
        <f t="shared" si="9"/>
        <v>9.560784858656147</v>
      </c>
      <c r="U10" s="209">
        <f t="shared" si="10"/>
        <v>9.6112240304097085</v>
      </c>
      <c r="V10" s="210">
        <f t="shared" si="11"/>
        <v>845.65</v>
      </c>
      <c r="W10" s="211">
        <f t="shared" si="12"/>
        <v>566.375</v>
      </c>
      <c r="X10" s="212">
        <f t="shared" si="13"/>
        <v>508.7</v>
      </c>
      <c r="Y10" s="199"/>
      <c r="Z10" s="213">
        <f t="shared" si="14"/>
        <v>16.25</v>
      </c>
      <c r="AA10" s="206">
        <f t="shared" si="15"/>
        <v>24.375</v>
      </c>
      <c r="AB10" s="214">
        <f t="shared" si="16"/>
        <v>34</v>
      </c>
      <c r="AD10" s="213" t="str">
        <f t="shared" si="17"/>
        <v/>
      </c>
    </row>
    <row r="11" spans="1:30" ht="14.25">
      <c r="A11" s="111"/>
      <c r="B11" s="151">
        <v>5</v>
      </c>
      <c r="C11" s="152">
        <v>346</v>
      </c>
      <c r="D11" s="153" t="str">
        <f t="shared" si="0"/>
        <v>飛車角</v>
      </c>
      <c r="E11" s="383">
        <f t="shared" si="1"/>
        <v>9.5128547565040549</v>
      </c>
      <c r="F11" s="154"/>
      <c r="G11" s="155"/>
      <c r="H11" s="156" t="str">
        <f t="shared" si="2"/>
        <v/>
      </c>
      <c r="I11" s="157">
        <f t="shared" si="3"/>
        <v>567.375</v>
      </c>
      <c r="J11" s="158"/>
      <c r="K11" s="159" t="str">
        <f t="shared" si="4"/>
        <v/>
      </c>
      <c r="L11" s="160" t="str">
        <f t="shared" si="5"/>
        <v/>
      </c>
      <c r="M11" s="161" t="str">
        <f t="shared" si="6"/>
        <v/>
      </c>
      <c r="N11" s="162" t="str">
        <f t="shared" si="7"/>
        <v/>
      </c>
      <c r="O11" s="171">
        <v>1</v>
      </c>
      <c r="P11" s="223" t="s">
        <v>373</v>
      </c>
      <c r="Q11" s="165"/>
      <c r="R11" s="191"/>
      <c r="S11" s="207">
        <f t="shared" si="8"/>
        <v>9.7348293815462625</v>
      </c>
      <c r="T11" s="208">
        <f t="shared" si="9"/>
        <v>9.5128547565040549</v>
      </c>
      <c r="U11" s="209">
        <f t="shared" si="10"/>
        <v>9.1340561251260386</v>
      </c>
      <c r="V11" s="210">
        <f t="shared" si="11"/>
        <v>849.85</v>
      </c>
      <c r="W11" s="211">
        <f t="shared" si="12"/>
        <v>567.375</v>
      </c>
      <c r="X11" s="212">
        <f t="shared" si="13"/>
        <v>519.29999999999995</v>
      </c>
      <c r="Y11" s="199"/>
      <c r="Z11" s="213">
        <f t="shared" si="14"/>
        <v>15</v>
      </c>
      <c r="AA11" s="206">
        <f t="shared" si="15"/>
        <v>22.5</v>
      </c>
      <c r="AB11" s="214">
        <f t="shared" si="16"/>
        <v>32</v>
      </c>
      <c r="AD11" s="213" t="str">
        <f t="shared" si="17"/>
        <v/>
      </c>
    </row>
    <row r="12" spans="1:30" ht="14.25">
      <c r="A12" s="111"/>
      <c r="B12" s="128">
        <v>6</v>
      </c>
      <c r="C12" s="129">
        <v>6732</v>
      </c>
      <c r="D12" s="130" t="str">
        <f t="shared" si="0"/>
        <v>アイデアル</v>
      </c>
      <c r="E12" s="381">
        <f t="shared" si="1"/>
        <v>9.2956320357461539</v>
      </c>
      <c r="F12" s="131"/>
      <c r="G12" s="132"/>
      <c r="H12" s="129" t="str">
        <f t="shared" si="2"/>
        <v/>
      </c>
      <c r="I12" s="133">
        <f t="shared" si="3"/>
        <v>571.993913255998</v>
      </c>
      <c r="J12" s="131"/>
      <c r="K12" s="134" t="str">
        <f t="shared" si="4"/>
        <v/>
      </c>
      <c r="L12" s="132" t="str">
        <f t="shared" si="5"/>
        <v/>
      </c>
      <c r="M12" s="135" t="str">
        <f t="shared" si="6"/>
        <v/>
      </c>
      <c r="N12" s="136" t="str">
        <f t="shared" si="7"/>
        <v/>
      </c>
      <c r="O12" s="137">
        <v>1</v>
      </c>
      <c r="P12" s="111" t="s">
        <v>373</v>
      </c>
      <c r="Q12" s="138"/>
      <c r="R12" s="191"/>
      <c r="S12" s="207">
        <f t="shared" si="8"/>
        <v>9.5576567342884964</v>
      </c>
      <c r="T12" s="208">
        <f t="shared" si="9"/>
        <v>9.2956320357461539</v>
      </c>
      <c r="U12" s="209">
        <f t="shared" si="10"/>
        <v>9.0768146305877533</v>
      </c>
      <c r="V12" s="210">
        <f t="shared" si="11"/>
        <v>855.39381721722407</v>
      </c>
      <c r="W12" s="211">
        <f t="shared" si="12"/>
        <v>571.993913255998</v>
      </c>
      <c r="X12" s="212">
        <f t="shared" si="13"/>
        <v>520.62384764970773</v>
      </c>
      <c r="Y12" s="199"/>
      <c r="Z12" s="213">
        <f t="shared" si="14"/>
        <v>13.75</v>
      </c>
      <c r="AA12" s="206">
        <f t="shared" si="15"/>
        <v>20.625</v>
      </c>
      <c r="AB12" s="214">
        <f t="shared" si="16"/>
        <v>30</v>
      </c>
      <c r="AD12" s="213" t="str">
        <f t="shared" si="17"/>
        <v/>
      </c>
    </row>
    <row r="13" spans="1:30" ht="14.25">
      <c r="A13" s="111"/>
      <c r="B13" s="139">
        <v>7</v>
      </c>
      <c r="C13" s="140">
        <v>150</v>
      </c>
      <c r="D13" s="141" t="str">
        <f t="shared" si="0"/>
        <v>SHARK X</v>
      </c>
      <c r="E13" s="382">
        <f t="shared" si="1"/>
        <v>8.8877025683357918</v>
      </c>
      <c r="F13" s="142"/>
      <c r="G13" s="143"/>
      <c r="H13" s="140" t="str">
        <f t="shared" si="2"/>
        <v/>
      </c>
      <c r="I13" s="144">
        <f t="shared" si="3"/>
        <v>581.07500000000005</v>
      </c>
      <c r="J13" s="142"/>
      <c r="K13" s="145" t="str">
        <f t="shared" si="4"/>
        <v/>
      </c>
      <c r="L13" s="143" t="str">
        <f t="shared" si="5"/>
        <v/>
      </c>
      <c r="M13" s="146" t="str">
        <f t="shared" si="6"/>
        <v/>
      </c>
      <c r="N13" s="147" t="str">
        <f t="shared" si="7"/>
        <v/>
      </c>
      <c r="O13" s="148">
        <v>1</v>
      </c>
      <c r="P13" s="182" t="s">
        <v>373</v>
      </c>
      <c r="Q13" s="150"/>
      <c r="R13" s="191"/>
      <c r="S13" s="207">
        <f t="shared" si="8"/>
        <v>9.3231314290632685</v>
      </c>
      <c r="T13" s="208">
        <f t="shared" si="9"/>
        <v>8.8877025683357918</v>
      </c>
      <c r="U13" s="209">
        <f t="shared" si="10"/>
        <v>8.8390871012786363</v>
      </c>
      <c r="V13" s="210">
        <f t="shared" si="11"/>
        <v>862.95</v>
      </c>
      <c r="W13" s="211">
        <f t="shared" si="12"/>
        <v>581.07500000000005</v>
      </c>
      <c r="X13" s="212">
        <f t="shared" si="13"/>
        <v>526.25</v>
      </c>
      <c r="Y13" s="199"/>
      <c r="Z13" s="213">
        <f t="shared" si="14"/>
        <v>12.5</v>
      </c>
      <c r="AA13" s="206">
        <f t="shared" si="15"/>
        <v>18.75</v>
      </c>
      <c r="AB13" s="214">
        <f t="shared" si="16"/>
        <v>28</v>
      </c>
      <c r="AD13" s="213" t="str">
        <f t="shared" si="17"/>
        <v/>
      </c>
    </row>
    <row r="14" spans="1:30" ht="14.25">
      <c r="A14" s="111"/>
      <c r="B14" s="139">
        <v>8</v>
      </c>
      <c r="C14" s="140">
        <v>131</v>
      </c>
      <c r="D14" s="141" t="str">
        <f t="shared" si="0"/>
        <v>ふるたか</v>
      </c>
      <c r="E14" s="382">
        <f t="shared" si="1"/>
        <v>8.6114009708789876</v>
      </c>
      <c r="F14" s="142"/>
      <c r="G14" s="143"/>
      <c r="H14" s="140" t="str">
        <f t="shared" si="2"/>
        <v/>
      </c>
      <c r="I14" s="144">
        <f t="shared" si="3"/>
        <v>587.55212564843839</v>
      </c>
      <c r="J14" s="142"/>
      <c r="K14" s="145" t="str">
        <f t="shared" si="4"/>
        <v/>
      </c>
      <c r="L14" s="143" t="str">
        <f t="shared" si="5"/>
        <v/>
      </c>
      <c r="M14" s="146" t="str">
        <f t="shared" si="6"/>
        <v/>
      </c>
      <c r="N14" s="147" t="str">
        <f t="shared" si="7"/>
        <v/>
      </c>
      <c r="O14" s="148">
        <v>1</v>
      </c>
      <c r="P14" s="182" t="s">
        <v>373</v>
      </c>
      <c r="Q14" s="150"/>
      <c r="R14" s="191"/>
      <c r="S14" s="207">
        <f t="shared" si="8"/>
        <v>8.2773410249500614</v>
      </c>
      <c r="T14" s="208">
        <f t="shared" si="9"/>
        <v>8.6114009708789876</v>
      </c>
      <c r="U14" s="209">
        <f t="shared" si="10"/>
        <v>8.5395354642683401</v>
      </c>
      <c r="V14" s="210">
        <f t="shared" si="11"/>
        <v>900.0717941020788</v>
      </c>
      <c r="W14" s="211">
        <f t="shared" si="12"/>
        <v>587.55212564843839</v>
      </c>
      <c r="X14" s="212">
        <f t="shared" si="13"/>
        <v>533.64966543912738</v>
      </c>
      <c r="Y14" s="199"/>
      <c r="Z14" s="213">
        <f t="shared" si="14"/>
        <v>11.25</v>
      </c>
      <c r="AA14" s="206">
        <f t="shared" si="15"/>
        <v>16.875</v>
      </c>
      <c r="AB14" s="214">
        <f t="shared" si="16"/>
        <v>26</v>
      </c>
      <c r="AD14" s="213" t="str">
        <f t="shared" si="17"/>
        <v/>
      </c>
    </row>
    <row r="15" spans="1:30" ht="14.25">
      <c r="A15" s="111"/>
      <c r="B15" s="139">
        <v>9</v>
      </c>
      <c r="C15" s="140">
        <v>4071</v>
      </c>
      <c r="D15" s="141" t="str">
        <f t="shared" si="0"/>
        <v>胡桃</v>
      </c>
      <c r="E15" s="382">
        <f t="shared" si="1"/>
        <v>8.5792102494370841</v>
      </c>
      <c r="F15" s="142"/>
      <c r="G15" s="143"/>
      <c r="H15" s="140" t="str">
        <f t="shared" si="2"/>
        <v/>
      </c>
      <c r="I15" s="144">
        <f t="shared" si="3"/>
        <v>588.32500000000005</v>
      </c>
      <c r="J15" s="142"/>
      <c r="K15" s="145" t="str">
        <f t="shared" si="4"/>
        <v/>
      </c>
      <c r="L15" s="143" t="str">
        <f t="shared" si="5"/>
        <v/>
      </c>
      <c r="M15" s="146" t="str">
        <f t="shared" si="6"/>
        <v/>
      </c>
      <c r="N15" s="147" t="str">
        <f t="shared" si="7"/>
        <v/>
      </c>
      <c r="O15" s="148">
        <v>1</v>
      </c>
      <c r="P15" s="182" t="s">
        <v>373</v>
      </c>
      <c r="Q15" s="150"/>
      <c r="R15" s="191"/>
      <c r="S15" s="207">
        <f t="shared" si="8"/>
        <v>7.8444664599953846</v>
      </c>
      <c r="T15" s="208">
        <f t="shared" si="9"/>
        <v>8.5792102494370841</v>
      </c>
      <c r="U15" s="209">
        <f t="shared" si="10"/>
        <v>8.7240273561901134</v>
      </c>
      <c r="V15" s="210">
        <f t="shared" si="11"/>
        <v>917.35</v>
      </c>
      <c r="W15" s="211">
        <f t="shared" si="12"/>
        <v>588.32500000000005</v>
      </c>
      <c r="X15" s="212">
        <f t="shared" si="13"/>
        <v>529.04999999999995</v>
      </c>
      <c r="Y15" s="199"/>
      <c r="Z15" s="213">
        <f t="shared" si="14"/>
        <v>10</v>
      </c>
      <c r="AA15" s="206">
        <f t="shared" si="15"/>
        <v>15</v>
      </c>
      <c r="AB15" s="214">
        <f t="shared" si="16"/>
        <v>24</v>
      </c>
      <c r="AD15" s="213" t="str">
        <f t="shared" si="17"/>
        <v/>
      </c>
    </row>
    <row r="16" spans="1:30" ht="14.25">
      <c r="A16" s="111"/>
      <c r="B16" s="151">
        <v>10</v>
      </c>
      <c r="C16" s="152">
        <v>5752</v>
      </c>
      <c r="D16" s="153" t="str">
        <f t="shared" si="0"/>
        <v>アルファ</v>
      </c>
      <c r="E16" s="383">
        <f t="shared" si="1"/>
        <v>10.411783797611841</v>
      </c>
      <c r="F16" s="154"/>
      <c r="G16" s="155"/>
      <c r="H16" s="152" t="str">
        <f t="shared" si="2"/>
        <v/>
      </c>
      <c r="I16" s="166">
        <f t="shared" si="3"/>
        <v>549.67499999999995</v>
      </c>
      <c r="J16" s="167"/>
      <c r="K16" s="168" t="str">
        <f t="shared" si="4"/>
        <v/>
      </c>
      <c r="L16" s="155" t="str">
        <f t="shared" si="5"/>
        <v/>
      </c>
      <c r="M16" s="169" t="str">
        <f t="shared" si="6"/>
        <v/>
      </c>
      <c r="N16" s="170" t="str">
        <f t="shared" si="7"/>
        <v/>
      </c>
      <c r="O16" s="171">
        <v>1</v>
      </c>
      <c r="P16" s="223" t="s">
        <v>373</v>
      </c>
      <c r="Q16" s="165"/>
      <c r="R16" s="191"/>
      <c r="S16" s="207">
        <f t="shared" si="8"/>
        <v>10.834652028794467</v>
      </c>
      <c r="T16" s="208">
        <f t="shared" si="9"/>
        <v>10.411783797611841</v>
      </c>
      <c r="U16" s="209">
        <f t="shared" si="10"/>
        <v>10.250737099785304</v>
      </c>
      <c r="V16" s="210">
        <f t="shared" si="11"/>
        <v>818.25</v>
      </c>
      <c r="W16" s="211">
        <f t="shared" si="12"/>
        <v>549.67499999999995</v>
      </c>
      <c r="X16" s="212">
        <f t="shared" si="13"/>
        <v>495.6</v>
      </c>
      <c r="Y16" s="199"/>
      <c r="Z16" s="213">
        <f t="shared" si="14"/>
        <v>8.75</v>
      </c>
      <c r="AA16" s="206">
        <f t="shared" si="15"/>
        <v>13.125</v>
      </c>
      <c r="AB16" s="214">
        <f t="shared" si="16"/>
        <v>22</v>
      </c>
      <c r="AD16" s="213" t="str">
        <f t="shared" si="17"/>
        <v/>
      </c>
    </row>
    <row r="17" spans="1:30" ht="14.25">
      <c r="A17" s="111"/>
      <c r="B17" s="128">
        <v>11</v>
      </c>
      <c r="C17" s="129">
        <v>199</v>
      </c>
      <c r="D17" s="130" t="str">
        <f t="shared" si="0"/>
        <v>サ－モン4</v>
      </c>
      <c r="E17" s="381">
        <f t="shared" si="1"/>
        <v>9.4830631758565218</v>
      </c>
      <c r="F17" s="131"/>
      <c r="G17" s="132"/>
      <c r="H17" s="172" t="str">
        <f t="shared" si="2"/>
        <v/>
      </c>
      <c r="I17" s="173">
        <f t="shared" si="3"/>
        <v>568</v>
      </c>
      <c r="J17" s="174"/>
      <c r="K17" s="175" t="str">
        <f t="shared" si="4"/>
        <v/>
      </c>
      <c r="L17" s="176" t="str">
        <f t="shared" ref="L17:L20" si="18">IFERROR((K17-$K$7)/86400,"")</f>
        <v/>
      </c>
      <c r="M17" s="177" t="str">
        <f t="shared" ref="M17:M20" si="19">IFERROR((K17-$K$7)/$N$3,"")</f>
        <v/>
      </c>
      <c r="N17" s="178" t="str">
        <f t="shared" ref="N17:N20" si="20">IFERROR($N$3/(H17/3600),"")</f>
        <v/>
      </c>
      <c r="O17" s="137">
        <v>1</v>
      </c>
      <c r="P17" s="227" t="s">
        <v>373</v>
      </c>
      <c r="Q17" s="138"/>
      <c r="R17" s="191"/>
      <c r="S17" s="207">
        <f t="shared" si="8"/>
        <v>8.868727665911706</v>
      </c>
      <c r="T17" s="208">
        <f t="shared" si="9"/>
        <v>9.4830631758565218</v>
      </c>
      <c r="U17" s="209">
        <f t="shared" si="10"/>
        <v>9.7573851257010684</v>
      </c>
      <c r="V17" s="210">
        <f t="shared" si="11"/>
        <v>878.34999999999991</v>
      </c>
      <c r="W17" s="211">
        <f t="shared" si="12"/>
        <v>568</v>
      </c>
      <c r="X17" s="212">
        <f t="shared" si="13"/>
        <v>505.6</v>
      </c>
      <c r="Y17" s="199"/>
      <c r="Z17" s="213">
        <f t="shared" si="14"/>
        <v>7.5</v>
      </c>
      <c r="AA17" s="206">
        <f t="shared" si="15"/>
        <v>11.25</v>
      </c>
      <c r="AB17" s="214">
        <f t="shared" si="16"/>
        <v>20</v>
      </c>
      <c r="AD17" s="213" t="str">
        <f t="shared" si="17"/>
        <v/>
      </c>
    </row>
    <row r="18" spans="1:30" ht="14.25">
      <c r="A18" s="111"/>
      <c r="B18" s="139">
        <v>12</v>
      </c>
      <c r="C18" s="140">
        <v>7014</v>
      </c>
      <c r="D18" s="141" t="str">
        <f t="shared" si="0"/>
        <v>CYNTHIA Ⅳ</v>
      </c>
      <c r="E18" s="382">
        <f t="shared" si="1"/>
        <v>7.2387660107178036</v>
      </c>
      <c r="F18" s="387"/>
      <c r="G18" s="143"/>
      <c r="H18" s="140" t="str">
        <f t="shared" si="2"/>
        <v/>
      </c>
      <c r="I18" s="144">
        <f t="shared" si="3"/>
        <v>624.47499999999991</v>
      </c>
      <c r="J18" s="222"/>
      <c r="K18" s="145" t="str">
        <f t="shared" si="4"/>
        <v/>
      </c>
      <c r="L18" s="143" t="str">
        <f t="shared" si="18"/>
        <v/>
      </c>
      <c r="M18" s="146" t="str">
        <f t="shared" si="19"/>
        <v/>
      </c>
      <c r="N18" s="147" t="str">
        <f t="shared" si="20"/>
        <v/>
      </c>
      <c r="O18" s="148">
        <v>1</v>
      </c>
      <c r="P18" s="182" t="s">
        <v>373</v>
      </c>
      <c r="Q18" s="150"/>
      <c r="R18" s="191"/>
      <c r="S18" s="207">
        <f t="shared" si="8"/>
        <v>6.2578039317902405</v>
      </c>
      <c r="T18" s="208">
        <f t="shared" si="9"/>
        <v>7.2387660107178036</v>
      </c>
      <c r="U18" s="209">
        <f t="shared" si="10"/>
        <v>7.7185240831241622</v>
      </c>
      <c r="V18" s="210">
        <f t="shared" si="11"/>
        <v>993.75</v>
      </c>
      <c r="W18" s="211">
        <f t="shared" si="12"/>
        <v>624.47499999999991</v>
      </c>
      <c r="X18" s="212">
        <f t="shared" si="13"/>
        <v>555.95000000000005</v>
      </c>
      <c r="Y18" s="199"/>
      <c r="Z18" s="213">
        <f t="shared" si="14"/>
        <v>6.25</v>
      </c>
      <c r="AA18" s="206">
        <f t="shared" si="15"/>
        <v>9.375</v>
      </c>
      <c r="AB18" s="214">
        <f t="shared" si="16"/>
        <v>18</v>
      </c>
      <c r="AD18" s="213" t="str">
        <f t="shared" si="17"/>
        <v/>
      </c>
    </row>
    <row r="19" spans="1:30" ht="14.25">
      <c r="A19" s="111"/>
      <c r="B19" s="139">
        <v>13</v>
      </c>
      <c r="C19" s="140">
        <v>1611</v>
      </c>
      <c r="D19" s="141" t="str">
        <f t="shared" si="0"/>
        <v>ﾈﾌﾟﾁｭｰﾝXⅡ</v>
      </c>
      <c r="E19" s="382">
        <f t="shared" si="1"/>
        <v>8.3297586243898465</v>
      </c>
      <c r="F19" s="387"/>
      <c r="G19" s="143"/>
      <c r="H19" s="140" t="str">
        <f t="shared" si="2"/>
        <v/>
      </c>
      <c r="I19" s="144">
        <f t="shared" si="3"/>
        <v>594.45000000000005</v>
      </c>
      <c r="J19" s="222"/>
      <c r="K19" s="145" t="str">
        <f t="shared" si="4"/>
        <v/>
      </c>
      <c r="L19" s="143" t="str">
        <f t="shared" si="18"/>
        <v/>
      </c>
      <c r="M19" s="146" t="str">
        <f t="shared" si="19"/>
        <v/>
      </c>
      <c r="N19" s="147" t="str">
        <f t="shared" si="20"/>
        <v/>
      </c>
      <c r="O19" s="148">
        <v>1</v>
      </c>
      <c r="P19" s="182" t="s">
        <v>373</v>
      </c>
      <c r="Q19" s="150"/>
      <c r="R19" s="191"/>
      <c r="S19" s="207">
        <f t="shared" si="8"/>
        <v>7.7415198075035567</v>
      </c>
      <c r="T19" s="208">
        <f t="shared" si="9"/>
        <v>8.3297586243898465</v>
      </c>
      <c r="U19" s="209">
        <f t="shared" si="10"/>
        <v>8.282347372259574</v>
      </c>
      <c r="V19" s="210">
        <f t="shared" si="11"/>
        <v>921.65000000000009</v>
      </c>
      <c r="W19" s="211">
        <f t="shared" si="12"/>
        <v>594.45000000000005</v>
      </c>
      <c r="X19" s="212">
        <f t="shared" si="13"/>
        <v>540.29999999999995</v>
      </c>
      <c r="Y19" s="199"/>
      <c r="Z19" s="213">
        <f t="shared" si="14"/>
        <v>5</v>
      </c>
      <c r="AA19" s="206">
        <f t="shared" si="15"/>
        <v>7.5</v>
      </c>
      <c r="AB19" s="214">
        <f t="shared" si="16"/>
        <v>16</v>
      </c>
      <c r="AD19" s="213" t="str">
        <f t="shared" si="17"/>
        <v/>
      </c>
    </row>
    <row r="20" spans="1:30" ht="14.25">
      <c r="A20" s="111"/>
      <c r="B20" s="139">
        <v>14</v>
      </c>
      <c r="C20" s="140">
        <v>380</v>
      </c>
      <c r="D20" s="141" t="str">
        <f t="shared" si="0"/>
        <v>テティス</v>
      </c>
      <c r="E20" s="382">
        <f t="shared" si="1"/>
        <v>9.984224698428692</v>
      </c>
      <c r="F20" s="142"/>
      <c r="G20" s="143"/>
      <c r="H20" s="140" t="str">
        <f t="shared" si="2"/>
        <v/>
      </c>
      <c r="I20" s="144">
        <f t="shared" si="3"/>
        <v>557.82500000000005</v>
      </c>
      <c r="J20" s="142"/>
      <c r="K20" s="145" t="str">
        <f t="shared" si="4"/>
        <v/>
      </c>
      <c r="L20" s="143" t="str">
        <f t="shared" si="18"/>
        <v/>
      </c>
      <c r="M20" s="146" t="str">
        <f t="shared" si="19"/>
        <v/>
      </c>
      <c r="N20" s="147" t="str">
        <f t="shared" si="20"/>
        <v/>
      </c>
      <c r="O20" s="148">
        <v>1</v>
      </c>
      <c r="P20" s="227" t="s">
        <v>373</v>
      </c>
      <c r="Q20" s="150"/>
      <c r="R20" s="191"/>
      <c r="S20" s="207">
        <f t="shared" si="8"/>
        <v>10.162953260779599</v>
      </c>
      <c r="T20" s="208">
        <f t="shared" si="9"/>
        <v>9.984224698428692</v>
      </c>
      <c r="U20" s="209">
        <f t="shared" si="10"/>
        <v>9.6909929245952782</v>
      </c>
      <c r="V20" s="210">
        <f t="shared" si="11"/>
        <v>837</v>
      </c>
      <c r="W20" s="211">
        <f t="shared" si="12"/>
        <v>557.82500000000005</v>
      </c>
      <c r="X20" s="212">
        <f t="shared" si="13"/>
        <v>506.99999999999994</v>
      </c>
      <c r="Y20" s="199"/>
      <c r="Z20" s="213">
        <f t="shared" si="14"/>
        <v>3.75</v>
      </c>
      <c r="AA20" s="206">
        <f t="shared" si="15"/>
        <v>5.625</v>
      </c>
      <c r="AB20" s="214">
        <f t="shared" si="16"/>
        <v>14</v>
      </c>
      <c r="AD20" s="213" t="str">
        <f t="shared" si="17"/>
        <v/>
      </c>
    </row>
    <row r="21" spans="1:30" ht="14.25">
      <c r="A21" s="111"/>
      <c r="B21" s="151">
        <v>15</v>
      </c>
      <c r="C21" s="152">
        <v>312</v>
      </c>
      <c r="D21" s="153" t="str">
        <f t="shared" ref="D21:D22" si="21">IF(ISBLANK(C21),"",VLOOKUP(C21,各艇データ,2,FALSE))</f>
        <v>はやとり</v>
      </c>
      <c r="E21" s="383">
        <f t="shared" ref="E21:E22" si="22">IF($I$6="Ⅰ",S21,IF($I$6="Ⅱ",T21,IF($I$6="Ⅲ",U21,"")))</f>
        <v>8.3367488970515513</v>
      </c>
      <c r="F21" s="388"/>
      <c r="G21" s="155"/>
      <c r="H21" s="152" t="str">
        <f t="shared" ref="H21:H22" si="23">IFERROR(IF(G21-$Q$2&lt;=0,"",(G21-$Q$2)*86400),"")</f>
        <v/>
      </c>
      <c r="I21" s="166">
        <f t="shared" si="3"/>
        <v>594.27500000000009</v>
      </c>
      <c r="J21" s="154"/>
      <c r="K21" s="168" t="str">
        <f t="shared" ref="K21:K22" si="24">IFERROR(H21*(1+0.01*J21)-I21*$N$3,"")</f>
        <v/>
      </c>
      <c r="L21" s="155" t="str">
        <f t="shared" ref="L21:L23" si="25">IFERROR((K21-$K$7)/86400,"")</f>
        <v/>
      </c>
      <c r="M21" s="169" t="str">
        <f t="shared" ref="M21:M23" si="26">IFERROR((K21-$K$7)/$N$3,"")</f>
        <v/>
      </c>
      <c r="N21" s="170" t="str">
        <f t="shared" ref="N21:N23" si="27">IFERROR($N$3/(H21/3600),"")</f>
        <v/>
      </c>
      <c r="O21" s="171">
        <v>1</v>
      </c>
      <c r="P21" s="223" t="s">
        <v>373</v>
      </c>
      <c r="Q21" s="165"/>
      <c r="R21" s="191"/>
      <c r="S21" s="207">
        <f t="shared" si="8"/>
        <v>8.4038974208061372</v>
      </c>
      <c r="T21" s="208">
        <f t="shared" si="9"/>
        <v>8.3367488970515513</v>
      </c>
      <c r="U21" s="209">
        <f t="shared" si="10"/>
        <v>8.282347372259574</v>
      </c>
      <c r="V21" s="210">
        <f t="shared" si="11"/>
        <v>895.25</v>
      </c>
      <c r="W21" s="211">
        <f t="shared" si="12"/>
        <v>594.27500000000009</v>
      </c>
      <c r="X21" s="212">
        <f t="shared" si="13"/>
        <v>540.29999999999995</v>
      </c>
      <c r="Y21" s="199"/>
      <c r="Z21" s="213">
        <f t="shared" si="14"/>
        <v>2.5</v>
      </c>
      <c r="AA21" s="206">
        <f t="shared" si="15"/>
        <v>3.75</v>
      </c>
      <c r="AB21" s="214">
        <f t="shared" si="16"/>
        <v>12</v>
      </c>
      <c r="AD21" s="213" t="str">
        <f t="shared" si="17"/>
        <v/>
      </c>
    </row>
    <row r="22" spans="1:30" ht="14.25">
      <c r="A22" s="111"/>
      <c r="B22" s="180">
        <v>16</v>
      </c>
      <c r="C22" s="231">
        <v>4020</v>
      </c>
      <c r="D22" s="185" t="str">
        <f t="shared" si="21"/>
        <v>MELTEMI</v>
      </c>
      <c r="E22" s="384">
        <f t="shared" si="22"/>
        <v>7.8208604394049726</v>
      </c>
      <c r="F22" s="389"/>
      <c r="G22" s="176"/>
      <c r="H22" s="172" t="str">
        <f t="shared" si="23"/>
        <v/>
      </c>
      <c r="I22" s="173">
        <f t="shared" si="3"/>
        <v>607.75</v>
      </c>
      <c r="J22" s="174"/>
      <c r="K22" s="175" t="str">
        <f t="shared" si="24"/>
        <v/>
      </c>
      <c r="L22" s="176" t="str">
        <f t="shared" si="25"/>
        <v/>
      </c>
      <c r="M22" s="177" t="str">
        <f t="shared" si="26"/>
        <v/>
      </c>
      <c r="N22" s="178" t="str">
        <f t="shared" si="27"/>
        <v/>
      </c>
      <c r="O22" s="137">
        <v>1</v>
      </c>
      <c r="P22" s="232" t="s">
        <v>373</v>
      </c>
      <c r="Q22" s="181"/>
      <c r="R22" s="191"/>
      <c r="S22" s="207">
        <f t="shared" si="8"/>
        <v>8.6485971699197464</v>
      </c>
      <c r="T22" s="208">
        <f t="shared" si="9"/>
        <v>7.8208604394049726</v>
      </c>
      <c r="U22" s="209">
        <f t="shared" si="10"/>
        <v>7.7460168510550913</v>
      </c>
      <c r="V22" s="210">
        <f t="shared" si="11"/>
        <v>886.2</v>
      </c>
      <c r="W22" s="211">
        <f t="shared" si="12"/>
        <v>607.75</v>
      </c>
      <c r="X22" s="212">
        <f t="shared" si="13"/>
        <v>555.15000000000009</v>
      </c>
      <c r="Y22" s="199"/>
      <c r="Z22" s="213">
        <f t="shared" si="14"/>
        <v>1.25</v>
      </c>
      <c r="AA22" s="206">
        <f t="shared" si="15"/>
        <v>1.875</v>
      </c>
      <c r="AB22" s="214">
        <f t="shared" si="16"/>
        <v>10</v>
      </c>
      <c r="AD22" s="213" t="str">
        <f t="shared" si="17"/>
        <v/>
      </c>
    </row>
    <row r="23" spans="1:30" ht="14.25">
      <c r="A23" s="111"/>
      <c r="B23" s="139"/>
      <c r="C23" s="140"/>
      <c r="D23" s="141" t="str">
        <f t="shared" ref="D23" si="28">IF(ISBLANK(C23),"",VLOOKUP(C23,各艇データ,2,FALSE))</f>
        <v/>
      </c>
      <c r="E23" s="385" t="str">
        <f>IF($I$6="Ⅰ",#REF!,IF($I$6="Ⅱ",S23,IF($I$6="Ⅲ",T23,"")))</f>
        <v/>
      </c>
      <c r="F23" s="387"/>
      <c r="G23" s="143"/>
      <c r="H23" s="140" t="str">
        <f t="shared" ref="H23" si="29">IFERROR(IF(G23-$Q$2&lt;=0,"",(G23-$Q$2)*86400),"")</f>
        <v/>
      </c>
      <c r="I23" s="144" t="str">
        <f t="shared" ref="I23" si="30">IF($I$6="Ⅰ",U23,IF($I$6="Ⅱ",V23,IF($I$6="Ⅲ",W23,"")))</f>
        <v/>
      </c>
      <c r="J23" s="142"/>
      <c r="K23" s="145" t="str">
        <f t="shared" ref="K23" si="31">IFERROR(H23*(1+0.01*J23)-I23*$N$3,"")</f>
        <v/>
      </c>
      <c r="L23" s="143" t="str">
        <f t="shared" si="25"/>
        <v/>
      </c>
      <c r="M23" s="146" t="str">
        <f t="shared" si="26"/>
        <v/>
      </c>
      <c r="N23" s="147" t="str">
        <f t="shared" si="27"/>
        <v/>
      </c>
      <c r="O23" s="148"/>
      <c r="P23" s="182"/>
      <c r="Q23" s="150"/>
      <c r="R23" s="191"/>
      <c r="S23" s="207" t="str">
        <f t="shared" si="8"/>
        <v/>
      </c>
      <c r="T23" s="208" t="str">
        <f t="shared" si="9"/>
        <v/>
      </c>
      <c r="U23" s="209" t="str">
        <f t="shared" si="10"/>
        <v/>
      </c>
      <c r="V23" s="210" t="str">
        <f t="shared" si="11"/>
        <v/>
      </c>
      <c r="W23" s="211" t="str">
        <f t="shared" si="12"/>
        <v/>
      </c>
      <c r="X23" s="212" t="str">
        <f t="shared" si="13"/>
        <v/>
      </c>
      <c r="Y23" s="199"/>
      <c r="Z23" s="213" t="str">
        <f t="shared" si="14"/>
        <v/>
      </c>
      <c r="AA23" s="206" t="str">
        <f t="shared" si="15"/>
        <v/>
      </c>
      <c r="AB23" s="214" t="str">
        <f t="shared" si="16"/>
        <v/>
      </c>
      <c r="AD23" s="213" t="str">
        <f t="shared" si="17"/>
        <v/>
      </c>
    </row>
    <row r="24" spans="1:30" ht="14.25">
      <c r="A24" s="111"/>
      <c r="B24" s="180"/>
      <c r="C24" s="140"/>
      <c r="D24" s="141"/>
      <c r="E24" s="142"/>
      <c r="F24" s="142"/>
      <c r="G24" s="143"/>
      <c r="H24" s="140"/>
      <c r="I24" s="144"/>
      <c r="J24" s="142"/>
      <c r="K24" s="145"/>
      <c r="L24" s="143"/>
      <c r="M24" s="146"/>
      <c r="N24" s="147"/>
      <c r="O24" s="148"/>
      <c r="P24" s="183"/>
      <c r="Q24" s="150"/>
      <c r="R24" s="191"/>
      <c r="S24" s="207" t="str">
        <f t="shared" si="8"/>
        <v/>
      </c>
      <c r="T24" s="208" t="str">
        <f t="shared" si="9"/>
        <v/>
      </c>
      <c r="U24" s="209" t="str">
        <f t="shared" si="10"/>
        <v/>
      </c>
      <c r="V24" s="210" t="str">
        <f t="shared" si="11"/>
        <v/>
      </c>
      <c r="W24" s="211" t="str">
        <f t="shared" si="12"/>
        <v/>
      </c>
      <c r="X24" s="212" t="str">
        <f t="shared" si="13"/>
        <v/>
      </c>
      <c r="Y24" s="199"/>
      <c r="Z24" s="213" t="str">
        <f t="shared" si="14"/>
        <v/>
      </c>
      <c r="AA24" s="206" t="str">
        <f t="shared" si="15"/>
        <v/>
      </c>
      <c r="AB24" s="214" t="str">
        <f t="shared" si="16"/>
        <v/>
      </c>
      <c r="AD24" s="213" t="str">
        <f t="shared" si="17"/>
        <v/>
      </c>
    </row>
    <row r="25" spans="1:30" ht="14.25">
      <c r="A25" s="111"/>
      <c r="B25" s="139"/>
      <c r="C25" s="140"/>
      <c r="D25" s="141" t="str">
        <f t="shared" ref="D25:D31" si="32">IF(ISBLANK(C25),"",VLOOKUP(C25,各艇データ,2,FALSE))</f>
        <v/>
      </c>
      <c r="E25" s="142"/>
      <c r="F25" s="142"/>
      <c r="G25" s="143"/>
      <c r="H25" s="140"/>
      <c r="I25" s="144"/>
      <c r="J25" s="142"/>
      <c r="K25" s="145"/>
      <c r="L25" s="143"/>
      <c r="M25" s="146"/>
      <c r="N25" s="147"/>
      <c r="O25" s="148"/>
      <c r="P25" s="183"/>
      <c r="Q25" s="150"/>
      <c r="R25" s="191"/>
      <c r="S25" s="207" t="str">
        <f t="shared" si="8"/>
        <v/>
      </c>
      <c r="T25" s="208" t="str">
        <f t="shared" si="9"/>
        <v/>
      </c>
      <c r="U25" s="209" t="str">
        <f t="shared" si="10"/>
        <v/>
      </c>
      <c r="V25" s="210" t="str">
        <f t="shared" si="11"/>
        <v/>
      </c>
      <c r="W25" s="211" t="str">
        <f t="shared" si="12"/>
        <v/>
      </c>
      <c r="X25" s="212" t="str">
        <f t="shared" si="13"/>
        <v/>
      </c>
      <c r="Y25" s="199"/>
      <c r="Z25" s="213" t="str">
        <f t="shared" si="14"/>
        <v/>
      </c>
      <c r="AA25" s="206" t="str">
        <f t="shared" si="15"/>
        <v/>
      </c>
      <c r="AB25" s="214" t="str">
        <f t="shared" si="16"/>
        <v/>
      </c>
      <c r="AD25" s="213" t="str">
        <f t="shared" si="17"/>
        <v/>
      </c>
    </row>
    <row r="26" spans="1:30" ht="14.25">
      <c r="A26" s="111"/>
      <c r="B26" s="151"/>
      <c r="C26" s="152"/>
      <c r="D26" s="153" t="str">
        <f t="shared" si="32"/>
        <v/>
      </c>
      <c r="E26" s="154"/>
      <c r="F26" s="154"/>
      <c r="G26" s="155"/>
      <c r="H26" s="152" t="str">
        <f>IFERROR(IF(G26-$Q$2&lt;=0,"",(G26-$Q$2)*86400),"")</f>
        <v/>
      </c>
      <c r="I26" s="166" t="str">
        <f>IF($I$6="Ⅰ",V26,IF($I$6="Ⅱ",W26,IF($I$6="Ⅲ",X26,"")))</f>
        <v/>
      </c>
      <c r="J26" s="154"/>
      <c r="K26" s="168" t="str">
        <f>IFERROR(H26*(1+0.01*J26)-I26*$N$3,"")</f>
        <v/>
      </c>
      <c r="L26" s="155" t="str">
        <f>IFERROR((K26-$K$7)/86400,"")</f>
        <v/>
      </c>
      <c r="M26" s="169" t="str">
        <f>IFERROR((K26-$K$7)/$N$3,"")</f>
        <v/>
      </c>
      <c r="N26" s="170" t="str">
        <f>IFERROR($N$3/(H26/3600),"")</f>
        <v/>
      </c>
      <c r="O26" s="171" t="str">
        <f>IF($O$6="MAX=20",Z26,IF($O$6="MAX=30",AA26,IF($O$6="MAX=40",AB26,"")))</f>
        <v/>
      </c>
      <c r="P26" s="184"/>
      <c r="Q26" s="165"/>
      <c r="R26" s="191"/>
      <c r="S26" s="207" t="str">
        <f t="shared" si="8"/>
        <v/>
      </c>
      <c r="T26" s="208" t="str">
        <f t="shared" si="9"/>
        <v/>
      </c>
      <c r="U26" s="209" t="str">
        <f t="shared" si="10"/>
        <v/>
      </c>
      <c r="V26" s="210" t="str">
        <f t="shared" si="11"/>
        <v/>
      </c>
      <c r="W26" s="211" t="str">
        <f t="shared" si="12"/>
        <v/>
      </c>
      <c r="X26" s="212" t="str">
        <f t="shared" si="13"/>
        <v/>
      </c>
      <c r="Y26" s="199"/>
      <c r="Z26" s="213" t="str">
        <f t="shared" si="14"/>
        <v/>
      </c>
      <c r="AA26" s="206" t="str">
        <f t="shared" si="15"/>
        <v/>
      </c>
      <c r="AB26" s="214" t="str">
        <f t="shared" si="16"/>
        <v/>
      </c>
      <c r="AD26" s="213" t="str">
        <f t="shared" si="17"/>
        <v/>
      </c>
    </row>
    <row r="27" spans="1:30" ht="14.25">
      <c r="A27" s="111"/>
      <c r="B27" s="180"/>
      <c r="C27" s="172"/>
      <c r="D27" s="185" t="str">
        <f t="shared" si="32"/>
        <v/>
      </c>
      <c r="E27" s="174"/>
      <c r="F27" s="174"/>
      <c r="G27" s="176"/>
      <c r="H27" s="129" t="str">
        <f>IFERROR(IF(G27-$Q$2&lt;=0,"",(G27-$Q$2)*86400),"")</f>
        <v/>
      </c>
      <c r="I27" s="133"/>
      <c r="J27" s="131"/>
      <c r="K27" s="134" t="str">
        <f>IFERROR(H27*(1+0.01*J27)-I27*$N$3,"")</f>
        <v/>
      </c>
      <c r="L27" s="132" t="str">
        <f>IFERROR((K27-$K$7)/86400,"")</f>
        <v/>
      </c>
      <c r="M27" s="135" t="str">
        <f>IFERROR((K27-$K$7)/$N$3,"")</f>
        <v/>
      </c>
      <c r="N27" s="136" t="str">
        <f>IFERROR($N$3/(H27/3600),"")</f>
        <v/>
      </c>
      <c r="O27" s="137"/>
      <c r="P27" s="186"/>
      <c r="Q27" s="181"/>
      <c r="R27" s="191"/>
      <c r="S27" s="207" t="str">
        <f t="shared" si="8"/>
        <v/>
      </c>
      <c r="T27" s="208" t="str">
        <f t="shared" si="9"/>
        <v/>
      </c>
      <c r="U27" s="209" t="str">
        <f t="shared" si="10"/>
        <v/>
      </c>
      <c r="V27" s="210" t="str">
        <f t="shared" si="11"/>
        <v/>
      </c>
      <c r="W27" s="211" t="str">
        <f t="shared" si="12"/>
        <v/>
      </c>
      <c r="X27" s="212" t="str">
        <f t="shared" si="13"/>
        <v/>
      </c>
      <c r="Y27" s="199"/>
      <c r="Z27" s="213" t="str">
        <f t="shared" si="14"/>
        <v/>
      </c>
      <c r="AA27" s="206" t="str">
        <f t="shared" si="15"/>
        <v/>
      </c>
      <c r="AB27" s="214" t="str">
        <f t="shared" si="16"/>
        <v/>
      </c>
      <c r="AD27" s="213" t="str">
        <f t="shared" si="17"/>
        <v/>
      </c>
    </row>
    <row r="28" spans="1:30" ht="14.25" customHeight="1">
      <c r="A28" s="111"/>
      <c r="B28" s="139"/>
      <c r="C28" s="140"/>
      <c r="D28" s="141" t="str">
        <f t="shared" si="32"/>
        <v/>
      </c>
      <c r="E28" s="142"/>
      <c r="F28" s="142"/>
      <c r="G28" s="143"/>
      <c r="H28" s="140"/>
      <c r="I28" s="144"/>
      <c r="J28" s="142"/>
      <c r="K28" s="145"/>
      <c r="L28" s="143"/>
      <c r="M28" s="146"/>
      <c r="N28" s="147"/>
      <c r="O28" s="148"/>
      <c r="P28" s="187"/>
      <c r="Q28" s="150"/>
      <c r="R28" s="191"/>
      <c r="S28" s="207" t="str">
        <f t="shared" si="8"/>
        <v/>
      </c>
      <c r="T28" s="208" t="str">
        <f t="shared" si="9"/>
        <v/>
      </c>
      <c r="U28" s="209" t="str">
        <f t="shared" si="10"/>
        <v/>
      </c>
      <c r="V28" s="210" t="str">
        <f t="shared" si="11"/>
        <v/>
      </c>
      <c r="W28" s="211" t="str">
        <f t="shared" si="12"/>
        <v/>
      </c>
      <c r="X28" s="212" t="str">
        <f t="shared" si="13"/>
        <v/>
      </c>
      <c r="Y28" s="199"/>
      <c r="Z28" s="213" t="str">
        <f t="shared" si="14"/>
        <v/>
      </c>
      <c r="AA28" s="206" t="str">
        <f t="shared" si="15"/>
        <v/>
      </c>
      <c r="AB28" s="214" t="str">
        <f t="shared" si="16"/>
        <v/>
      </c>
      <c r="AD28" s="213" t="str">
        <f t="shared" si="17"/>
        <v/>
      </c>
    </row>
    <row r="29" spans="1:30" ht="14.25">
      <c r="A29" s="111"/>
      <c r="B29" s="139"/>
      <c r="C29" s="140"/>
      <c r="D29" s="141" t="str">
        <f t="shared" si="32"/>
        <v/>
      </c>
      <c r="E29" s="142"/>
      <c r="F29" s="142"/>
      <c r="G29" s="143"/>
      <c r="H29" s="140"/>
      <c r="I29" s="144"/>
      <c r="J29" s="142"/>
      <c r="K29" s="145"/>
      <c r="L29" s="143"/>
      <c r="M29" s="146"/>
      <c r="N29" s="147"/>
      <c r="O29" s="148"/>
      <c r="P29" s="183"/>
      <c r="Q29" s="150"/>
      <c r="R29" s="191"/>
      <c r="S29" s="207" t="str">
        <f t="shared" si="8"/>
        <v/>
      </c>
      <c r="T29" s="208" t="str">
        <f t="shared" si="9"/>
        <v/>
      </c>
      <c r="U29" s="209" t="str">
        <f t="shared" si="10"/>
        <v/>
      </c>
      <c r="V29" s="210" t="str">
        <f t="shared" si="11"/>
        <v/>
      </c>
      <c r="W29" s="211" t="str">
        <f t="shared" si="12"/>
        <v/>
      </c>
      <c r="X29" s="212" t="str">
        <f t="shared" si="13"/>
        <v/>
      </c>
      <c r="Y29" s="199"/>
      <c r="Z29" s="213" t="str">
        <f t="shared" si="14"/>
        <v/>
      </c>
      <c r="AA29" s="206" t="str">
        <f t="shared" si="15"/>
        <v/>
      </c>
      <c r="AB29" s="214" t="str">
        <f t="shared" si="16"/>
        <v/>
      </c>
      <c r="AD29" s="213" t="str">
        <f t="shared" si="17"/>
        <v/>
      </c>
    </row>
    <row r="30" spans="1:30" ht="14.25" customHeight="1">
      <c r="A30" s="111"/>
      <c r="B30" s="139"/>
      <c r="C30" s="140"/>
      <c r="D30" s="141" t="str">
        <f t="shared" si="32"/>
        <v/>
      </c>
      <c r="E30" s="142"/>
      <c r="F30" s="142"/>
      <c r="G30" s="143"/>
      <c r="H30" s="140"/>
      <c r="I30" s="144"/>
      <c r="J30" s="142"/>
      <c r="K30" s="145"/>
      <c r="L30" s="143"/>
      <c r="M30" s="146"/>
      <c r="N30" s="147"/>
      <c r="O30" s="148"/>
      <c r="P30" s="183"/>
      <c r="Q30" s="150"/>
      <c r="R30" s="191"/>
      <c r="S30" s="207" t="str">
        <f t="shared" si="8"/>
        <v/>
      </c>
      <c r="T30" s="208" t="str">
        <f t="shared" si="9"/>
        <v/>
      </c>
      <c r="U30" s="209" t="str">
        <f t="shared" si="10"/>
        <v/>
      </c>
      <c r="V30" s="210" t="str">
        <f t="shared" si="11"/>
        <v/>
      </c>
      <c r="W30" s="211" t="str">
        <f t="shared" si="12"/>
        <v/>
      </c>
      <c r="X30" s="212" t="str">
        <f t="shared" si="13"/>
        <v/>
      </c>
      <c r="Y30" s="199"/>
      <c r="Z30" s="213" t="str">
        <f t="shared" si="14"/>
        <v/>
      </c>
      <c r="AA30" s="206" t="str">
        <f t="shared" si="15"/>
        <v/>
      </c>
      <c r="AB30" s="214" t="str">
        <f t="shared" si="16"/>
        <v/>
      </c>
      <c r="AD30" s="213" t="str">
        <f t="shared" si="17"/>
        <v/>
      </c>
    </row>
    <row r="31" spans="1:30" ht="15" thickBot="1">
      <c r="A31" s="111"/>
      <c r="B31" s="139"/>
      <c r="C31" s="140"/>
      <c r="D31" s="153" t="str">
        <f t="shared" si="32"/>
        <v/>
      </c>
      <c r="E31" s="154"/>
      <c r="F31" s="142"/>
      <c r="G31" s="143"/>
      <c r="H31" s="152" t="str">
        <f>IFERROR(IF(G31-$Q$2&lt;=0,"",(G31-$Q$2)*86400),"")</f>
        <v/>
      </c>
      <c r="I31" s="166" t="str">
        <f>IF($I$6="Ⅰ",V31,IF($I$6="Ⅱ",W31,IF($I$6="Ⅲ",X31,"")))</f>
        <v/>
      </c>
      <c r="J31" s="154"/>
      <c r="K31" s="168" t="str">
        <f>IFERROR(H31*(1+0.01*J31)-I31*$N$3,"")</f>
        <v/>
      </c>
      <c r="L31" s="155" t="str">
        <f>IFERROR((K31-$K$7)/86400,"")</f>
        <v/>
      </c>
      <c r="M31" s="169" t="str">
        <f>IFERROR((K31-$K$7)/$N$3,"")</f>
        <v/>
      </c>
      <c r="N31" s="170" t="str">
        <f>IFERROR($N$3/(H31/3600),"")</f>
        <v/>
      </c>
      <c r="O31" s="171" t="str">
        <f>IF($O$6="MAX=20",Z31,IF($O$6="MAX=30",AA31,IF($O$6="MAX=40",AB31,"")))</f>
        <v/>
      </c>
      <c r="P31" s="184"/>
      <c r="Q31" s="165"/>
      <c r="R31" s="191"/>
      <c r="S31" s="215" t="str">
        <f t="shared" si="8"/>
        <v/>
      </c>
      <c r="T31" s="216" t="str">
        <f t="shared" si="9"/>
        <v/>
      </c>
      <c r="U31" s="217" t="str">
        <f t="shared" si="10"/>
        <v/>
      </c>
      <c r="V31" s="218" t="str">
        <f t="shared" si="11"/>
        <v/>
      </c>
      <c r="W31" s="219" t="str">
        <f t="shared" si="12"/>
        <v/>
      </c>
      <c r="X31" s="220" t="str">
        <f t="shared" si="13"/>
        <v/>
      </c>
      <c r="Y31" s="199"/>
      <c r="Z31" s="224" t="str">
        <f t="shared" si="14"/>
        <v/>
      </c>
      <c r="AA31" s="225" t="str">
        <f t="shared" si="15"/>
        <v/>
      </c>
      <c r="AB31" s="226" t="str">
        <f t="shared" si="16"/>
        <v/>
      </c>
      <c r="AD31" s="213" t="str">
        <f t="shared" si="17"/>
        <v/>
      </c>
    </row>
    <row r="32" spans="1:30" ht="15" customHeight="1">
      <c r="A32" s="111"/>
      <c r="B32" s="462" t="s">
        <v>237</v>
      </c>
      <c r="C32" s="463"/>
      <c r="D32" s="464"/>
      <c r="E32" s="188" t="s">
        <v>176</v>
      </c>
      <c r="F32" s="471" t="s">
        <v>319</v>
      </c>
      <c r="G32" s="472"/>
      <c r="H32" s="473" t="s">
        <v>379</v>
      </c>
      <c r="I32" s="474"/>
      <c r="J32" s="474"/>
      <c r="K32" s="474"/>
      <c r="L32" s="474"/>
      <c r="M32" s="474"/>
      <c r="N32" s="474"/>
      <c r="O32" s="474"/>
      <c r="P32" s="474"/>
      <c r="Q32" s="475"/>
      <c r="R32" s="102"/>
      <c r="S32" s="194"/>
      <c r="T32" s="194"/>
      <c r="U32" s="194"/>
      <c r="X32" s="194"/>
      <c r="Y32" s="194"/>
    </row>
    <row r="33" spans="1:25" ht="15" customHeight="1">
      <c r="A33" s="111"/>
      <c r="B33" s="465"/>
      <c r="C33" s="466"/>
      <c r="D33" s="467"/>
      <c r="E33" s="189" t="s">
        <v>177</v>
      </c>
      <c r="F33" s="482"/>
      <c r="G33" s="483"/>
      <c r="H33" s="476"/>
      <c r="I33" s="477"/>
      <c r="J33" s="477"/>
      <c r="K33" s="477"/>
      <c r="L33" s="477"/>
      <c r="M33" s="477"/>
      <c r="N33" s="477"/>
      <c r="O33" s="477"/>
      <c r="P33" s="477"/>
      <c r="Q33" s="478"/>
      <c r="R33" s="102"/>
      <c r="S33" s="194"/>
      <c r="T33" s="194"/>
      <c r="U33" s="194"/>
      <c r="X33" s="194"/>
      <c r="Y33" s="194"/>
    </row>
    <row r="34" spans="1:25" ht="23.25" customHeight="1">
      <c r="A34" s="111"/>
      <c r="B34" s="468"/>
      <c r="C34" s="469"/>
      <c r="D34" s="470"/>
      <c r="E34" s="189" t="s">
        <v>178</v>
      </c>
      <c r="F34" s="482"/>
      <c r="G34" s="483"/>
      <c r="H34" s="476"/>
      <c r="I34" s="477"/>
      <c r="J34" s="477"/>
      <c r="K34" s="477"/>
      <c r="L34" s="477"/>
      <c r="M34" s="477"/>
      <c r="N34" s="477"/>
      <c r="O34" s="477"/>
      <c r="P34" s="477"/>
      <c r="Q34" s="478"/>
      <c r="R34" s="102"/>
      <c r="S34" s="194"/>
      <c r="T34" s="194"/>
      <c r="U34" s="194"/>
      <c r="X34" s="194"/>
      <c r="Y34" s="194"/>
    </row>
    <row r="35" spans="1:25" ht="22.5" customHeight="1">
      <c r="A35" s="111"/>
      <c r="B35" s="484" t="s">
        <v>238</v>
      </c>
      <c r="C35" s="485"/>
      <c r="D35" s="486"/>
      <c r="E35" s="456" t="s">
        <v>180</v>
      </c>
      <c r="F35" s="482" t="str">
        <f>参照ﾃﾞｰﾀ!AL15</f>
        <v>かまくら</v>
      </c>
      <c r="G35" s="483"/>
      <c r="H35" s="476"/>
      <c r="I35" s="477"/>
      <c r="J35" s="477"/>
      <c r="K35" s="477"/>
      <c r="L35" s="477"/>
      <c r="M35" s="477"/>
      <c r="N35" s="477"/>
      <c r="O35" s="477"/>
      <c r="P35" s="477"/>
      <c r="Q35" s="478"/>
      <c r="R35" s="102"/>
      <c r="S35" s="194"/>
      <c r="T35" s="194"/>
      <c r="U35" s="194"/>
      <c r="X35" s="194"/>
      <c r="Y35" s="194"/>
    </row>
    <row r="36" spans="1:25" ht="15" customHeight="1">
      <c r="A36" s="111"/>
      <c r="B36" s="487"/>
      <c r="C36" s="488"/>
      <c r="D36" s="489"/>
      <c r="E36" s="495"/>
      <c r="F36" s="482"/>
      <c r="G36" s="483"/>
      <c r="H36" s="476"/>
      <c r="I36" s="477"/>
      <c r="J36" s="477"/>
      <c r="K36" s="477"/>
      <c r="L36" s="477"/>
      <c r="M36" s="477"/>
      <c r="N36" s="477"/>
      <c r="O36" s="477"/>
      <c r="P36" s="477"/>
      <c r="Q36" s="478"/>
      <c r="R36" s="102"/>
      <c r="S36" s="194"/>
      <c r="T36" s="194"/>
      <c r="U36" s="194"/>
      <c r="X36" s="194"/>
      <c r="Y36" s="194"/>
    </row>
    <row r="37" spans="1:25" ht="15" customHeight="1">
      <c r="A37" s="111"/>
      <c r="B37" s="487"/>
      <c r="C37" s="488"/>
      <c r="D37" s="489"/>
      <c r="E37" s="188" t="s">
        <v>179</v>
      </c>
      <c r="F37" s="496">
        <v>45277</v>
      </c>
      <c r="G37" s="472"/>
      <c r="H37" s="476"/>
      <c r="I37" s="477"/>
      <c r="J37" s="477"/>
      <c r="K37" s="477"/>
      <c r="L37" s="477"/>
      <c r="M37" s="477"/>
      <c r="N37" s="477"/>
      <c r="O37" s="477"/>
      <c r="P37" s="477"/>
      <c r="Q37" s="478"/>
      <c r="R37" s="102"/>
      <c r="S37" s="194"/>
      <c r="T37" s="194"/>
      <c r="U37" s="194"/>
      <c r="X37" s="194"/>
      <c r="Y37" s="194"/>
    </row>
    <row r="38" spans="1:25" ht="15" customHeight="1">
      <c r="A38" s="111"/>
      <c r="B38" s="487"/>
      <c r="C38" s="488"/>
      <c r="D38" s="489"/>
      <c r="E38" s="189" t="s">
        <v>192</v>
      </c>
      <c r="F38" s="482" t="s">
        <v>70</v>
      </c>
      <c r="G38" s="483"/>
      <c r="H38" s="476"/>
      <c r="I38" s="477"/>
      <c r="J38" s="477"/>
      <c r="K38" s="477"/>
      <c r="L38" s="477"/>
      <c r="M38" s="477"/>
      <c r="N38" s="477"/>
      <c r="O38" s="477"/>
      <c r="P38" s="477"/>
      <c r="Q38" s="478"/>
      <c r="R38" s="102"/>
      <c r="S38" s="194"/>
      <c r="T38" s="194"/>
      <c r="U38" s="194"/>
      <c r="X38" s="194"/>
      <c r="Y38" s="194"/>
    </row>
    <row r="39" spans="1:25" ht="15" customHeight="1">
      <c r="A39" s="111"/>
      <c r="B39" s="487"/>
      <c r="C39" s="488"/>
      <c r="D39" s="489"/>
      <c r="E39" s="456" t="s">
        <v>180</v>
      </c>
      <c r="F39" s="482" t="str">
        <f>参照ﾃﾞｰﾀ!AL16</f>
        <v>アルファ</v>
      </c>
      <c r="G39" s="483"/>
      <c r="H39" s="476"/>
      <c r="I39" s="477"/>
      <c r="J39" s="477"/>
      <c r="K39" s="477"/>
      <c r="L39" s="477"/>
      <c r="M39" s="477"/>
      <c r="N39" s="477"/>
      <c r="O39" s="477"/>
      <c r="P39" s="477"/>
      <c r="Q39" s="478"/>
      <c r="R39" s="102"/>
      <c r="S39" s="194"/>
      <c r="T39" s="194"/>
      <c r="U39" s="194"/>
      <c r="X39" s="194"/>
      <c r="Y39" s="194"/>
    </row>
    <row r="40" spans="1:25" ht="15" customHeight="1">
      <c r="A40" s="111"/>
      <c r="B40" s="487"/>
      <c r="C40" s="488"/>
      <c r="D40" s="489"/>
      <c r="E40" s="456"/>
      <c r="F40" s="482"/>
      <c r="G40" s="483"/>
      <c r="H40" s="476"/>
      <c r="I40" s="477"/>
      <c r="J40" s="477"/>
      <c r="K40" s="477"/>
      <c r="L40" s="477"/>
      <c r="M40" s="477"/>
      <c r="N40" s="477"/>
      <c r="O40" s="477"/>
      <c r="P40" s="477"/>
      <c r="Q40" s="478"/>
      <c r="R40" s="102"/>
      <c r="S40" s="194"/>
      <c r="T40" s="194"/>
      <c r="U40" s="194"/>
      <c r="X40" s="194"/>
      <c r="Y40" s="194"/>
    </row>
    <row r="41" spans="1:25" ht="11.25" customHeight="1" thickBot="1">
      <c r="A41" s="111"/>
      <c r="B41" s="490"/>
      <c r="C41" s="491"/>
      <c r="D41" s="492"/>
      <c r="E41" s="190"/>
      <c r="F41" s="493"/>
      <c r="G41" s="494"/>
      <c r="H41" s="479"/>
      <c r="I41" s="480"/>
      <c r="J41" s="480"/>
      <c r="K41" s="480"/>
      <c r="L41" s="480"/>
      <c r="M41" s="480"/>
      <c r="N41" s="480"/>
      <c r="O41" s="480"/>
      <c r="P41" s="480"/>
      <c r="Q41" s="481"/>
      <c r="R41" s="102"/>
      <c r="S41" s="194"/>
      <c r="T41" s="194"/>
      <c r="U41" s="194"/>
      <c r="V41" s="194"/>
      <c r="W41" s="194"/>
      <c r="X41" s="194"/>
      <c r="Y41" s="194"/>
    </row>
    <row r="42" spans="1:25">
      <c r="A42" s="111"/>
      <c r="B42" s="111"/>
      <c r="C42" s="111"/>
      <c r="D42" s="111"/>
      <c r="E42" s="111"/>
      <c r="F42" s="111"/>
      <c r="G42" s="111"/>
      <c r="H42" s="111"/>
      <c r="I42" s="111"/>
      <c r="J42" s="111"/>
      <c r="K42" s="111"/>
      <c r="L42" s="111"/>
      <c r="M42" s="111"/>
      <c r="N42" s="111"/>
      <c r="O42" s="111"/>
      <c r="P42" s="111"/>
      <c r="Q42" s="111"/>
      <c r="R42" s="111"/>
    </row>
  </sheetData>
  <sheetProtection algorithmName="SHA-512" hashValue="sjQcMIz6RVxD9bwV6ljfy1iZ/mMu7S6IlQSqMmpZ6Nr6M0i7Bz0j+gwGS8pDEZOSVxuFQzZRsRj5IhLNtrTq5A==" saltValue="+UF/oumhWloU3X5l1DZ9fw==" spinCount="100000" sheet="1" objects="1" scenarios="1"/>
  <sortState xmlns:xlrd2="http://schemas.microsoft.com/office/spreadsheetml/2017/richdata2" ref="C7:K20">
    <sortCondition ref="K7:K20"/>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D3" xr:uid="{00000000-0002-0000-0500-000000000000}">
      <formula1>レース番号</formula1>
    </dataValidation>
    <dataValidation type="list" allowBlank="1" showInputMessage="1" showErrorMessage="1" sqref="I6" xr:uid="{00000000-0002-0000-0500-000001000000}">
      <formula1>ＴＡ</formula1>
    </dataValidation>
    <dataValidation type="list" showInputMessage="1" showErrorMessage="1" sqref="E3" xr:uid="{00000000-0002-0000-0500-000002000000}">
      <formula1>レース名</formula1>
    </dataValidation>
    <dataValidation type="list" allowBlank="1" showInputMessage="1" showErrorMessage="1" sqref="N2 F38:G38" xr:uid="{00000000-0002-0000-0500-000003000000}">
      <formula1>コース</formula1>
    </dataValidation>
    <dataValidation type="list" allowBlank="1" showInputMessage="1" showErrorMessage="1" sqref="G2" xr:uid="{00000000-0002-0000-0500-000004000000}">
      <formula1>月</formula1>
    </dataValidation>
    <dataValidation type="list" allowBlank="1" showInputMessage="1" showErrorMessage="1" sqref="J3:K3" xr:uid="{00000000-0002-0000-0500-000005000000}">
      <formula1>暫定</formula1>
    </dataValidation>
    <dataValidation type="list" allowBlank="1" showInputMessage="1" showErrorMessage="1" sqref="Q2" xr:uid="{00000000-0002-0000-0500-000006000000}">
      <formula1>時刻</formula1>
    </dataValidation>
    <dataValidation type="list" allowBlank="1" showInputMessage="1" showErrorMessage="1" sqref="P2 F37:G37" xr:uid="{00000000-0002-0000-0500-000007000000}">
      <formula1>開催日</formula1>
    </dataValidation>
  </dataValidations>
  <pageMargins left="0.31496062992125984" right="0" top="0.35433070866141736" bottom="0.19685039370078741" header="0" footer="0"/>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42"/>
  <sheetViews>
    <sheetView zoomScale="85" zoomScaleNormal="85" workbookViewId="0"/>
  </sheetViews>
  <sheetFormatPr defaultColWidth="9" defaultRowHeight="13.5"/>
  <cols>
    <col min="1" max="1" width="1.75" style="193" customWidth="1"/>
    <col min="2" max="2" width="5" style="193" customWidth="1"/>
    <col min="3" max="3" width="7" style="193" customWidth="1"/>
    <col min="4" max="4" width="18" style="193" customWidth="1"/>
    <col min="5" max="5" width="8" style="193" customWidth="1"/>
    <col min="6" max="6" width="5" style="193" customWidth="1"/>
    <col min="7" max="7" width="10.875" style="193" customWidth="1"/>
    <col min="8" max="8" width="8.375" style="193" customWidth="1"/>
    <col min="9" max="9" width="8.625" style="193" customWidth="1"/>
    <col min="10" max="10" width="5" style="193" customWidth="1"/>
    <col min="11" max="11" width="8.5" style="193" customWidth="1"/>
    <col min="12" max="12" width="10.625" style="193" bestFit="1" customWidth="1"/>
    <col min="13" max="13" width="9.5" style="193" customWidth="1"/>
    <col min="14" max="14" width="7.875" style="193" customWidth="1"/>
    <col min="15" max="15" width="8" style="193" customWidth="1"/>
    <col min="16" max="16" width="12" style="193" bestFit="1" customWidth="1"/>
    <col min="17" max="17" width="11.625" style="193" customWidth="1"/>
    <col min="18" max="18" width="4.875" style="193" customWidth="1"/>
    <col min="19" max="21" width="7.625" style="193" customWidth="1"/>
    <col min="22" max="22" width="8.25" style="193" customWidth="1"/>
    <col min="23" max="24" width="7.625" style="193" customWidth="1"/>
    <col min="25" max="25" width="4.5" style="193" customWidth="1"/>
    <col min="26" max="28" width="8" style="193" customWidth="1"/>
    <col min="29" max="16384" width="9" style="193"/>
  </cols>
  <sheetData>
    <row r="1" spans="1:28" ht="9.75" customHeight="1" thickBot="1">
      <c r="A1" s="111"/>
      <c r="B1" s="111"/>
      <c r="C1" s="111"/>
      <c r="D1" s="111"/>
      <c r="E1" s="111"/>
      <c r="F1" s="111"/>
      <c r="G1" s="111"/>
      <c r="H1" s="111"/>
      <c r="I1" s="111"/>
      <c r="J1" s="111"/>
      <c r="K1" s="111"/>
      <c r="L1" s="111"/>
      <c r="M1" s="111"/>
      <c r="N1" s="111"/>
      <c r="O1" s="111"/>
      <c r="P1" s="111"/>
      <c r="Q1" s="111"/>
      <c r="R1" s="111"/>
    </row>
    <row r="2" spans="1:28" ht="21">
      <c r="A2" s="111"/>
      <c r="B2" s="102"/>
      <c r="C2" s="103"/>
      <c r="D2" s="457" t="str">
        <f>参照ﾃﾞｰﾀ!P4</f>
        <v>2023年</v>
      </c>
      <c r="E2" s="457"/>
      <c r="F2" s="457"/>
      <c r="G2" s="104" t="s">
        <v>191</v>
      </c>
      <c r="H2" s="370"/>
      <c r="I2" s="106"/>
      <c r="J2" s="102"/>
      <c r="K2" s="107"/>
      <c r="L2" s="102"/>
      <c r="M2" s="108" t="s">
        <v>48</v>
      </c>
      <c r="N2" s="109" t="s">
        <v>70</v>
      </c>
      <c r="O2" s="110" t="s">
        <v>50</v>
      </c>
      <c r="P2" s="243">
        <v>45277</v>
      </c>
      <c r="Q2" s="244">
        <v>0.4375</v>
      </c>
      <c r="R2" s="102"/>
      <c r="S2" s="195" t="s">
        <v>2</v>
      </c>
      <c r="T2" s="194"/>
      <c r="U2" s="194"/>
      <c r="V2" s="194"/>
      <c r="W2" s="194"/>
      <c r="X2" s="194"/>
      <c r="Y2" s="194"/>
    </row>
    <row r="3" spans="1:28" ht="21.75" customHeight="1" thickBot="1">
      <c r="A3" s="111"/>
      <c r="B3" s="102"/>
      <c r="C3" s="111"/>
      <c r="D3" s="112" t="s">
        <v>306</v>
      </c>
      <c r="E3" s="458" t="s">
        <v>60</v>
      </c>
      <c r="F3" s="458"/>
      <c r="G3" s="458"/>
      <c r="H3" s="458"/>
      <c r="I3" s="458"/>
      <c r="J3" s="459" t="s">
        <v>80</v>
      </c>
      <c r="K3" s="459"/>
      <c r="L3" s="102"/>
      <c r="M3" s="113" t="s">
        <v>71</v>
      </c>
      <c r="N3" s="114">
        <f>IF(ISBLANK(N2),"",VLOOKUP(N2,コース・距離,2,FALSE))</f>
        <v>11.3</v>
      </c>
      <c r="O3" s="115" t="s">
        <v>0</v>
      </c>
      <c r="P3" s="116"/>
      <c r="Q3" s="117" t="s">
        <v>1</v>
      </c>
      <c r="R3" s="102"/>
      <c r="S3" s="194" t="s">
        <v>219</v>
      </c>
      <c r="T3" s="194"/>
      <c r="U3" s="194"/>
      <c r="V3" s="195" t="s">
        <v>2</v>
      </c>
      <c r="W3" s="194"/>
      <c r="X3" s="194"/>
      <c r="Y3" s="194"/>
      <c r="Z3" s="196" t="s">
        <v>72</v>
      </c>
    </row>
    <row r="4" spans="1:28" ht="7.5" customHeight="1" thickBot="1">
      <c r="A4" s="111"/>
      <c r="B4" s="102"/>
      <c r="C4" s="102"/>
      <c r="D4" s="102"/>
      <c r="E4" s="102"/>
      <c r="F4" s="102"/>
      <c r="G4" s="102"/>
      <c r="H4" s="102"/>
      <c r="I4" s="102"/>
      <c r="J4" s="102"/>
      <c r="K4" s="102"/>
      <c r="L4" s="102"/>
      <c r="M4" s="102"/>
      <c r="N4" s="102"/>
      <c r="O4" s="102"/>
      <c r="P4" s="102"/>
      <c r="Q4" s="102"/>
      <c r="R4" s="102"/>
      <c r="S4" s="194"/>
      <c r="T4" s="194"/>
      <c r="U4" s="194"/>
      <c r="V4" s="197"/>
      <c r="W4" s="194"/>
      <c r="X4" s="194"/>
      <c r="Y4" s="194"/>
    </row>
    <row r="5" spans="1:28" ht="14.25">
      <c r="A5" s="111"/>
      <c r="B5" s="118" t="s">
        <v>3</v>
      </c>
      <c r="C5" s="119" t="s">
        <v>4</v>
      </c>
      <c r="D5" s="119" t="s">
        <v>5</v>
      </c>
      <c r="E5" s="119" t="s">
        <v>6</v>
      </c>
      <c r="F5" s="119" t="s">
        <v>7</v>
      </c>
      <c r="G5" s="119" t="s">
        <v>8</v>
      </c>
      <c r="H5" s="119" t="s">
        <v>9</v>
      </c>
      <c r="I5" s="119" t="s">
        <v>10</v>
      </c>
      <c r="J5" s="119" t="s">
        <v>11</v>
      </c>
      <c r="K5" s="119" t="s">
        <v>12</v>
      </c>
      <c r="L5" s="120" t="s">
        <v>239</v>
      </c>
      <c r="M5" s="120" t="s">
        <v>236</v>
      </c>
      <c r="N5" s="119" t="s">
        <v>67</v>
      </c>
      <c r="O5" s="119" t="s">
        <v>13</v>
      </c>
      <c r="P5" s="460" t="s">
        <v>66</v>
      </c>
      <c r="Q5" s="461"/>
      <c r="R5" s="191"/>
      <c r="S5" s="200" t="s">
        <v>10</v>
      </c>
      <c r="T5" s="198" t="s">
        <v>10</v>
      </c>
      <c r="U5" s="201" t="s">
        <v>10</v>
      </c>
      <c r="V5" s="200" t="s">
        <v>10</v>
      </c>
      <c r="W5" s="198" t="s">
        <v>10</v>
      </c>
      <c r="X5" s="201" t="s">
        <v>10</v>
      </c>
      <c r="Y5" s="199"/>
      <c r="Z5" s="200" t="s">
        <v>13</v>
      </c>
      <c r="AA5" s="198" t="s">
        <v>13</v>
      </c>
      <c r="AB5" s="201" t="s">
        <v>13</v>
      </c>
    </row>
    <row r="6" spans="1:28" ht="14.25">
      <c r="A6" s="111"/>
      <c r="B6" s="121"/>
      <c r="C6" s="122" t="s">
        <v>14</v>
      </c>
      <c r="D6" s="123"/>
      <c r="E6" s="124" t="s">
        <v>15</v>
      </c>
      <c r="F6" s="124"/>
      <c r="G6" s="122" t="s">
        <v>16</v>
      </c>
      <c r="H6" s="124" t="s">
        <v>17</v>
      </c>
      <c r="I6" s="122" t="s">
        <v>217</v>
      </c>
      <c r="J6" s="124" t="s">
        <v>18</v>
      </c>
      <c r="K6" s="124" t="s">
        <v>17</v>
      </c>
      <c r="L6" s="122" t="s">
        <v>16</v>
      </c>
      <c r="M6" s="124" t="s">
        <v>42</v>
      </c>
      <c r="N6" s="124" t="s">
        <v>19</v>
      </c>
      <c r="O6" s="125" t="str">
        <f>"MAX=20"</f>
        <v>MAX=20</v>
      </c>
      <c r="P6" s="126"/>
      <c r="Q6" s="127"/>
      <c r="R6" s="192"/>
      <c r="S6" s="204" t="s">
        <v>20</v>
      </c>
      <c r="T6" s="202" t="s">
        <v>22</v>
      </c>
      <c r="U6" s="205" t="s">
        <v>21</v>
      </c>
      <c r="V6" s="204" t="s">
        <v>20</v>
      </c>
      <c r="W6" s="202" t="s">
        <v>22</v>
      </c>
      <c r="X6" s="205" t="s">
        <v>21</v>
      </c>
      <c r="Y6" s="203"/>
      <c r="Z6" s="204" t="s">
        <v>74</v>
      </c>
      <c r="AA6" s="202" t="s">
        <v>75</v>
      </c>
      <c r="AB6" s="205" t="s">
        <v>76</v>
      </c>
    </row>
    <row r="7" spans="1:28" ht="14.25">
      <c r="A7" s="111"/>
      <c r="B7" s="128">
        <v>1</v>
      </c>
      <c r="C7" s="129"/>
      <c r="D7" s="130" t="str">
        <f t="shared" ref="D7:D23" si="0">IF(ISBLANK(C7),"",VLOOKUP(C7,各艇データ,2,FALSE))</f>
        <v/>
      </c>
      <c r="E7" s="228" t="str">
        <f t="shared" ref="E7:E23" si="1">IF($I$6="Ⅰ",S7,IF($I$6="Ⅱ",T7,IF($I$6="Ⅲ",U7,"")))</f>
        <v/>
      </c>
      <c r="F7" s="131">
        <v>1</v>
      </c>
      <c r="G7" s="132"/>
      <c r="H7" s="129" t="str">
        <f t="shared" ref="H7:H23" si="2">IFERROR(IF(G7-$Q$2&lt;=0,"",(G7-$Q$2)*86400),"")</f>
        <v/>
      </c>
      <c r="I7" s="133" t="str">
        <f t="shared" ref="I7:I23" si="3">IF($I$6="Ⅰ",V7,IF($I$6="Ⅱ",W7,IF($I$6="Ⅲ",X7,"")))</f>
        <v/>
      </c>
      <c r="J7" s="131"/>
      <c r="K7" s="134" t="str">
        <f t="shared" ref="K7:K23" si="4">IFERROR(H7*(1+0.01*J7)-I7*$N$3,"")</f>
        <v/>
      </c>
      <c r="L7" s="132" t="str">
        <f t="shared" ref="L7:L23" si="5">IFERROR((K7-$K$7)/86400,"")</f>
        <v/>
      </c>
      <c r="M7" s="135" t="str">
        <f t="shared" ref="M7:M23" si="6">IFERROR((K7-$K$7)/$N$3,"")</f>
        <v/>
      </c>
      <c r="N7" s="136" t="str">
        <f t="shared" ref="N7:N23" si="7">IFERROR($N$3/(H7/3600),"")</f>
        <v/>
      </c>
      <c r="O7" s="137">
        <f t="shared" ref="O7:O23" si="8">ROUND(IF($O$6="MAX=20",Z7,IF($O$6="MAX=30",AA7,IF($O$6="MAX=40",AB7,""))),1)</f>
        <v>20</v>
      </c>
      <c r="P7" s="359"/>
      <c r="Q7" s="138"/>
      <c r="R7" s="191"/>
      <c r="S7" s="207" t="str">
        <f t="shared" ref="S7:S31" si="9">IF(ISBLANK(C7),"",VLOOKUP(C7,各艇データ,3,FALSE))</f>
        <v/>
      </c>
      <c r="T7" s="208" t="str">
        <f t="shared" ref="T7:T31" si="10">IF(ISBLANK(C7),"",VLOOKUP(C7,各艇データ,4,FALSE))</f>
        <v/>
      </c>
      <c r="U7" s="209" t="str">
        <f t="shared" ref="U7:U31" si="11">IF(ISBLANK(C7),"",VLOOKUP(C7,各艇データ,5,FALSE))</f>
        <v/>
      </c>
      <c r="V7" s="210" t="str">
        <f t="shared" ref="V7:V31" si="12">IF(ISBLANK(C7),"",VLOOKUP(C7,各艇データ,6,FALSE))</f>
        <v/>
      </c>
      <c r="W7" s="211" t="str">
        <f t="shared" ref="W7:W31" si="13">IF(ISBLANK(C7),"",VLOOKUP(C7,各艇データ,7,FALSE))</f>
        <v/>
      </c>
      <c r="X7" s="212" t="str">
        <f t="shared" ref="X7:X31" si="14">IF(ISBLANK(C7),"",VLOOKUP(C7,各艇データ,8,FALSE))</f>
        <v/>
      </c>
      <c r="Y7" s="199"/>
      <c r="Z7" s="213" t="str">
        <f>IF(ISBLANK(B7),"",IFERROR(20*($P$3+1-$B7)/$P$3,"20.0"))</f>
        <v>20.0</v>
      </c>
      <c r="AA7" s="206" t="str">
        <f>IF(ISBLANK(B7),"",IFERROR(30*($P$3+1-$B7)/$P$3,"30.0"))</f>
        <v>30.0</v>
      </c>
      <c r="AB7" s="214">
        <f>IF(ISBLANK(B7),"",IFERROR(30*($P$3-$B7)/($P$3-1)+10,"20.0"))</f>
        <v>40</v>
      </c>
    </row>
    <row r="8" spans="1:28" ht="14.25">
      <c r="A8" s="111"/>
      <c r="B8" s="139">
        <v>2</v>
      </c>
      <c r="C8" s="140"/>
      <c r="D8" s="141" t="str">
        <f t="shared" si="0"/>
        <v/>
      </c>
      <c r="E8" s="229" t="str">
        <f t="shared" si="1"/>
        <v/>
      </c>
      <c r="F8" s="142">
        <v>2</v>
      </c>
      <c r="G8" s="143"/>
      <c r="H8" s="140" t="str">
        <f t="shared" si="2"/>
        <v/>
      </c>
      <c r="I8" s="144" t="str">
        <f t="shared" si="3"/>
        <v/>
      </c>
      <c r="J8" s="142"/>
      <c r="K8" s="145" t="str">
        <f t="shared" si="4"/>
        <v/>
      </c>
      <c r="L8" s="143" t="str">
        <f t="shared" si="5"/>
        <v/>
      </c>
      <c r="M8" s="146" t="str">
        <f t="shared" si="6"/>
        <v/>
      </c>
      <c r="N8" s="147" t="str">
        <f t="shared" si="7"/>
        <v/>
      </c>
      <c r="O8" s="148">
        <f t="shared" si="8"/>
        <v>20</v>
      </c>
      <c r="P8" s="182"/>
      <c r="Q8" s="150"/>
      <c r="R8" s="191"/>
      <c r="S8" s="207" t="str">
        <f t="shared" si="9"/>
        <v/>
      </c>
      <c r="T8" s="208" t="str">
        <f t="shared" si="10"/>
        <v/>
      </c>
      <c r="U8" s="209" t="str">
        <f t="shared" si="11"/>
        <v/>
      </c>
      <c r="V8" s="210" t="str">
        <f t="shared" si="12"/>
        <v/>
      </c>
      <c r="W8" s="211" t="str">
        <f t="shared" si="13"/>
        <v/>
      </c>
      <c r="X8" s="212" t="str">
        <f t="shared" si="14"/>
        <v/>
      </c>
      <c r="Y8" s="199"/>
      <c r="Z8" s="213" t="str">
        <f t="shared" ref="Z8:Z31" si="15">IF(ISBLANK(B8),"",IFERROR(20*($P$3+1-$B8)/$P$3,"20.0"))</f>
        <v>20.0</v>
      </c>
      <c r="AA8" s="206" t="str">
        <f t="shared" ref="AA8:AA31" si="16">IF(ISBLANK(B8),"",IFERROR(30*($P$3+1-$B8)/$P$3,"30.0"))</f>
        <v>30.0</v>
      </c>
      <c r="AB8" s="214">
        <f t="shared" ref="AB8:AB31" si="17">IF(ISBLANK(B8),"",IFERROR(30*($P$3-$B8)/($P$3-1)+10,"20.0"))</f>
        <v>70</v>
      </c>
    </row>
    <row r="9" spans="1:28" ht="14.25">
      <c r="A9" s="111"/>
      <c r="B9" s="139">
        <v>3</v>
      </c>
      <c r="C9" s="140"/>
      <c r="D9" s="141" t="str">
        <f t="shared" si="0"/>
        <v/>
      </c>
      <c r="E9" s="229" t="str">
        <f t="shared" si="1"/>
        <v/>
      </c>
      <c r="F9" s="142">
        <v>3</v>
      </c>
      <c r="G9" s="143"/>
      <c r="H9" s="140" t="str">
        <f t="shared" si="2"/>
        <v/>
      </c>
      <c r="I9" s="144" t="str">
        <f t="shared" si="3"/>
        <v/>
      </c>
      <c r="J9" s="142"/>
      <c r="K9" s="145" t="str">
        <f t="shared" si="4"/>
        <v/>
      </c>
      <c r="L9" s="143" t="str">
        <f t="shared" si="5"/>
        <v/>
      </c>
      <c r="M9" s="146" t="str">
        <f t="shared" si="6"/>
        <v/>
      </c>
      <c r="N9" s="147" t="str">
        <f t="shared" si="7"/>
        <v/>
      </c>
      <c r="O9" s="148">
        <f t="shared" si="8"/>
        <v>20</v>
      </c>
      <c r="P9" s="182"/>
      <c r="Q9" s="150"/>
      <c r="R9" s="191"/>
      <c r="S9" s="207" t="str">
        <f t="shared" si="9"/>
        <v/>
      </c>
      <c r="T9" s="208" t="str">
        <f t="shared" si="10"/>
        <v/>
      </c>
      <c r="U9" s="209" t="str">
        <f t="shared" si="11"/>
        <v/>
      </c>
      <c r="V9" s="210" t="str">
        <f t="shared" si="12"/>
        <v/>
      </c>
      <c r="W9" s="211" t="str">
        <f t="shared" si="13"/>
        <v/>
      </c>
      <c r="X9" s="212" t="str">
        <f t="shared" si="14"/>
        <v/>
      </c>
      <c r="Y9" s="199"/>
      <c r="Z9" s="213" t="str">
        <f t="shared" si="15"/>
        <v>20.0</v>
      </c>
      <c r="AA9" s="206" t="str">
        <f t="shared" si="16"/>
        <v>30.0</v>
      </c>
      <c r="AB9" s="214">
        <f t="shared" si="17"/>
        <v>100</v>
      </c>
    </row>
    <row r="10" spans="1:28" ht="14.25">
      <c r="A10" s="111"/>
      <c r="B10" s="139">
        <v>4</v>
      </c>
      <c r="C10" s="140"/>
      <c r="D10" s="141" t="str">
        <f t="shared" si="0"/>
        <v/>
      </c>
      <c r="E10" s="229" t="str">
        <f t="shared" si="1"/>
        <v/>
      </c>
      <c r="F10" s="142">
        <v>4</v>
      </c>
      <c r="G10" s="143"/>
      <c r="H10" s="140" t="str">
        <f t="shared" si="2"/>
        <v/>
      </c>
      <c r="I10" s="144" t="str">
        <f t="shared" si="3"/>
        <v/>
      </c>
      <c r="J10" s="142"/>
      <c r="K10" s="145" t="str">
        <f t="shared" si="4"/>
        <v/>
      </c>
      <c r="L10" s="143" t="str">
        <f t="shared" si="5"/>
        <v/>
      </c>
      <c r="M10" s="146" t="str">
        <f t="shared" si="6"/>
        <v/>
      </c>
      <c r="N10" s="147" t="str">
        <f t="shared" si="7"/>
        <v/>
      </c>
      <c r="O10" s="148">
        <f t="shared" si="8"/>
        <v>20</v>
      </c>
      <c r="P10" s="149"/>
      <c r="Q10" s="150"/>
      <c r="R10" s="191"/>
      <c r="S10" s="207" t="str">
        <f t="shared" si="9"/>
        <v/>
      </c>
      <c r="T10" s="208" t="str">
        <f t="shared" si="10"/>
        <v/>
      </c>
      <c r="U10" s="209" t="str">
        <f t="shared" si="11"/>
        <v/>
      </c>
      <c r="V10" s="210" t="str">
        <f t="shared" si="12"/>
        <v/>
      </c>
      <c r="W10" s="211" t="str">
        <f t="shared" si="13"/>
        <v/>
      </c>
      <c r="X10" s="212" t="str">
        <f t="shared" si="14"/>
        <v/>
      </c>
      <c r="Y10" s="199"/>
      <c r="Z10" s="213" t="str">
        <f t="shared" si="15"/>
        <v>20.0</v>
      </c>
      <c r="AA10" s="206" t="str">
        <f t="shared" si="16"/>
        <v>30.0</v>
      </c>
      <c r="AB10" s="214">
        <f t="shared" si="17"/>
        <v>130</v>
      </c>
    </row>
    <row r="11" spans="1:28" ht="14.25">
      <c r="A11" s="111"/>
      <c r="B11" s="151">
        <v>5</v>
      </c>
      <c r="C11" s="152"/>
      <c r="D11" s="153" t="str">
        <f t="shared" si="0"/>
        <v/>
      </c>
      <c r="E11" s="230" t="str">
        <f t="shared" si="1"/>
        <v/>
      </c>
      <c r="F11" s="154">
        <v>5</v>
      </c>
      <c r="G11" s="155"/>
      <c r="H11" s="156" t="str">
        <f t="shared" si="2"/>
        <v/>
      </c>
      <c r="I11" s="157" t="str">
        <f t="shared" si="3"/>
        <v/>
      </c>
      <c r="J11" s="158"/>
      <c r="K11" s="159" t="str">
        <f t="shared" si="4"/>
        <v/>
      </c>
      <c r="L11" s="160" t="str">
        <f t="shared" si="5"/>
        <v/>
      </c>
      <c r="M11" s="161" t="str">
        <f t="shared" si="6"/>
        <v/>
      </c>
      <c r="N11" s="162" t="str">
        <f t="shared" si="7"/>
        <v/>
      </c>
      <c r="O11" s="163">
        <f t="shared" si="8"/>
        <v>20</v>
      </c>
      <c r="P11" s="363"/>
      <c r="Q11" s="165"/>
      <c r="R11" s="191"/>
      <c r="S11" s="207" t="str">
        <f t="shared" si="9"/>
        <v/>
      </c>
      <c r="T11" s="208" t="str">
        <f t="shared" si="10"/>
        <v/>
      </c>
      <c r="U11" s="209" t="str">
        <f t="shared" si="11"/>
        <v/>
      </c>
      <c r="V11" s="210" t="str">
        <f t="shared" si="12"/>
        <v/>
      </c>
      <c r="W11" s="211" t="str">
        <f t="shared" si="13"/>
        <v/>
      </c>
      <c r="X11" s="212" t="str">
        <f t="shared" si="14"/>
        <v/>
      </c>
      <c r="Y11" s="199"/>
      <c r="Z11" s="213" t="str">
        <f t="shared" si="15"/>
        <v>20.0</v>
      </c>
      <c r="AA11" s="206" t="str">
        <f t="shared" si="16"/>
        <v>30.0</v>
      </c>
      <c r="AB11" s="214">
        <f t="shared" si="17"/>
        <v>160</v>
      </c>
    </row>
    <row r="12" spans="1:28" ht="14.25">
      <c r="A12" s="111"/>
      <c r="B12" s="128">
        <v>6</v>
      </c>
      <c r="C12" s="129"/>
      <c r="D12" s="130" t="str">
        <f t="shared" si="0"/>
        <v/>
      </c>
      <c r="E12" s="228" t="str">
        <f t="shared" si="1"/>
        <v/>
      </c>
      <c r="F12" s="131">
        <v>6</v>
      </c>
      <c r="G12" s="132"/>
      <c r="H12" s="129" t="str">
        <f t="shared" si="2"/>
        <v/>
      </c>
      <c r="I12" s="133" t="str">
        <f t="shared" si="3"/>
        <v/>
      </c>
      <c r="J12" s="131"/>
      <c r="K12" s="134" t="str">
        <f t="shared" si="4"/>
        <v/>
      </c>
      <c r="L12" s="132" t="str">
        <f t="shared" si="5"/>
        <v/>
      </c>
      <c r="M12" s="135" t="str">
        <f t="shared" si="6"/>
        <v/>
      </c>
      <c r="N12" s="136" t="str">
        <f t="shared" si="7"/>
        <v/>
      </c>
      <c r="O12" s="137">
        <f t="shared" si="8"/>
        <v>20</v>
      </c>
      <c r="P12" s="364"/>
      <c r="Q12" s="138"/>
      <c r="R12" s="191"/>
      <c r="S12" s="207" t="str">
        <f t="shared" si="9"/>
        <v/>
      </c>
      <c r="T12" s="208" t="str">
        <f t="shared" si="10"/>
        <v/>
      </c>
      <c r="U12" s="209" t="str">
        <f t="shared" si="11"/>
        <v/>
      </c>
      <c r="V12" s="210" t="str">
        <f t="shared" si="12"/>
        <v/>
      </c>
      <c r="W12" s="211" t="str">
        <f t="shared" si="13"/>
        <v/>
      </c>
      <c r="X12" s="212" t="str">
        <f t="shared" si="14"/>
        <v/>
      </c>
      <c r="Y12" s="199"/>
      <c r="Z12" s="213" t="str">
        <f t="shared" si="15"/>
        <v>20.0</v>
      </c>
      <c r="AA12" s="206" t="str">
        <f t="shared" si="16"/>
        <v>30.0</v>
      </c>
      <c r="AB12" s="214">
        <f t="shared" si="17"/>
        <v>190</v>
      </c>
    </row>
    <row r="13" spans="1:28" ht="14.25">
      <c r="A13" s="111"/>
      <c r="B13" s="139">
        <v>7</v>
      </c>
      <c r="C13" s="140"/>
      <c r="D13" s="141" t="str">
        <f t="shared" si="0"/>
        <v/>
      </c>
      <c r="E13" s="229" t="str">
        <f t="shared" si="1"/>
        <v/>
      </c>
      <c r="F13" s="142">
        <v>7</v>
      </c>
      <c r="G13" s="143"/>
      <c r="H13" s="140" t="str">
        <f t="shared" si="2"/>
        <v/>
      </c>
      <c r="I13" s="144" t="str">
        <f t="shared" si="3"/>
        <v/>
      </c>
      <c r="J13" s="142"/>
      <c r="K13" s="145" t="str">
        <f t="shared" si="4"/>
        <v/>
      </c>
      <c r="L13" s="143" t="str">
        <f t="shared" si="5"/>
        <v/>
      </c>
      <c r="M13" s="146" t="str">
        <f t="shared" si="6"/>
        <v/>
      </c>
      <c r="N13" s="147" t="str">
        <f t="shared" si="7"/>
        <v/>
      </c>
      <c r="O13" s="148">
        <f t="shared" si="8"/>
        <v>20</v>
      </c>
      <c r="P13" s="149"/>
      <c r="Q13" s="150"/>
      <c r="R13" s="191"/>
      <c r="S13" s="207" t="str">
        <f t="shared" si="9"/>
        <v/>
      </c>
      <c r="T13" s="208" t="str">
        <f t="shared" si="10"/>
        <v/>
      </c>
      <c r="U13" s="209" t="str">
        <f t="shared" si="11"/>
        <v/>
      </c>
      <c r="V13" s="210" t="str">
        <f t="shared" si="12"/>
        <v/>
      </c>
      <c r="W13" s="211" t="str">
        <f t="shared" si="13"/>
        <v/>
      </c>
      <c r="X13" s="212" t="str">
        <f t="shared" si="14"/>
        <v/>
      </c>
      <c r="Y13" s="199"/>
      <c r="Z13" s="213" t="str">
        <f t="shared" si="15"/>
        <v>20.0</v>
      </c>
      <c r="AA13" s="206" t="str">
        <f t="shared" si="16"/>
        <v>30.0</v>
      </c>
      <c r="AB13" s="214">
        <f t="shared" si="17"/>
        <v>220</v>
      </c>
    </row>
    <row r="14" spans="1:28" ht="14.25">
      <c r="A14" s="111"/>
      <c r="B14" s="139">
        <v>8</v>
      </c>
      <c r="C14" s="140"/>
      <c r="D14" s="141" t="str">
        <f t="shared" si="0"/>
        <v/>
      </c>
      <c r="E14" s="229" t="str">
        <f t="shared" si="1"/>
        <v/>
      </c>
      <c r="F14" s="142">
        <v>8</v>
      </c>
      <c r="G14" s="143"/>
      <c r="H14" s="140" t="str">
        <f t="shared" si="2"/>
        <v/>
      </c>
      <c r="I14" s="144" t="str">
        <f t="shared" si="3"/>
        <v/>
      </c>
      <c r="J14" s="142"/>
      <c r="K14" s="145" t="str">
        <f t="shared" si="4"/>
        <v/>
      </c>
      <c r="L14" s="143" t="str">
        <f t="shared" si="5"/>
        <v/>
      </c>
      <c r="M14" s="146" t="str">
        <f t="shared" si="6"/>
        <v/>
      </c>
      <c r="N14" s="147" t="str">
        <f t="shared" si="7"/>
        <v/>
      </c>
      <c r="O14" s="148">
        <f t="shared" si="8"/>
        <v>20</v>
      </c>
      <c r="P14" s="182"/>
      <c r="Q14" s="150"/>
      <c r="R14" s="191"/>
      <c r="S14" s="207" t="str">
        <f t="shared" si="9"/>
        <v/>
      </c>
      <c r="T14" s="208" t="str">
        <f t="shared" si="10"/>
        <v/>
      </c>
      <c r="U14" s="209" t="str">
        <f t="shared" si="11"/>
        <v/>
      </c>
      <c r="V14" s="210" t="str">
        <f t="shared" si="12"/>
        <v/>
      </c>
      <c r="W14" s="211" t="str">
        <f t="shared" si="13"/>
        <v/>
      </c>
      <c r="X14" s="212" t="str">
        <f t="shared" si="14"/>
        <v/>
      </c>
      <c r="Y14" s="199"/>
      <c r="Z14" s="213" t="str">
        <f t="shared" si="15"/>
        <v>20.0</v>
      </c>
      <c r="AA14" s="206" t="str">
        <f t="shared" si="16"/>
        <v>30.0</v>
      </c>
      <c r="AB14" s="214">
        <f t="shared" si="17"/>
        <v>250</v>
      </c>
    </row>
    <row r="15" spans="1:28" ht="14.25">
      <c r="A15" s="111"/>
      <c r="B15" s="139">
        <v>9</v>
      </c>
      <c r="C15" s="140"/>
      <c r="D15" s="141" t="str">
        <f t="shared" si="0"/>
        <v/>
      </c>
      <c r="E15" s="229" t="str">
        <f t="shared" si="1"/>
        <v/>
      </c>
      <c r="F15" s="142">
        <v>9</v>
      </c>
      <c r="G15" s="143"/>
      <c r="H15" s="140" t="str">
        <f t="shared" si="2"/>
        <v/>
      </c>
      <c r="I15" s="144" t="str">
        <f t="shared" si="3"/>
        <v/>
      </c>
      <c r="J15" s="142"/>
      <c r="K15" s="145" t="str">
        <f t="shared" si="4"/>
        <v/>
      </c>
      <c r="L15" s="143" t="str">
        <f t="shared" si="5"/>
        <v/>
      </c>
      <c r="M15" s="146" t="str">
        <f t="shared" si="6"/>
        <v/>
      </c>
      <c r="N15" s="147" t="str">
        <f t="shared" si="7"/>
        <v/>
      </c>
      <c r="O15" s="148">
        <f t="shared" si="8"/>
        <v>20</v>
      </c>
      <c r="P15" s="365"/>
      <c r="Q15" s="150"/>
      <c r="R15" s="191"/>
      <c r="S15" s="207" t="str">
        <f t="shared" si="9"/>
        <v/>
      </c>
      <c r="T15" s="208" t="str">
        <f t="shared" si="10"/>
        <v/>
      </c>
      <c r="U15" s="209" t="str">
        <f t="shared" si="11"/>
        <v/>
      </c>
      <c r="V15" s="210" t="str">
        <f t="shared" si="12"/>
        <v/>
      </c>
      <c r="W15" s="211" t="str">
        <f t="shared" si="13"/>
        <v/>
      </c>
      <c r="X15" s="212" t="str">
        <f t="shared" si="14"/>
        <v/>
      </c>
      <c r="Y15" s="199"/>
      <c r="Z15" s="213" t="str">
        <f t="shared" si="15"/>
        <v>20.0</v>
      </c>
      <c r="AA15" s="206" t="str">
        <f t="shared" si="16"/>
        <v>30.0</v>
      </c>
      <c r="AB15" s="214">
        <f t="shared" si="17"/>
        <v>280</v>
      </c>
    </row>
    <row r="16" spans="1:28" ht="14.25">
      <c r="A16" s="111"/>
      <c r="B16" s="151">
        <v>10</v>
      </c>
      <c r="C16" s="152"/>
      <c r="D16" s="153" t="str">
        <f t="shared" si="0"/>
        <v/>
      </c>
      <c r="E16" s="230" t="str">
        <f t="shared" si="1"/>
        <v/>
      </c>
      <c r="F16" s="154">
        <v>10</v>
      </c>
      <c r="G16" s="155"/>
      <c r="H16" s="152" t="str">
        <f t="shared" si="2"/>
        <v/>
      </c>
      <c r="I16" s="166" t="str">
        <f t="shared" si="3"/>
        <v/>
      </c>
      <c r="J16" s="154"/>
      <c r="K16" s="168" t="str">
        <f t="shared" si="4"/>
        <v/>
      </c>
      <c r="L16" s="155" t="str">
        <f t="shared" si="5"/>
        <v/>
      </c>
      <c r="M16" s="169" t="str">
        <f t="shared" si="6"/>
        <v/>
      </c>
      <c r="N16" s="170" t="str">
        <f t="shared" si="7"/>
        <v/>
      </c>
      <c r="O16" s="171">
        <f t="shared" si="8"/>
        <v>20</v>
      </c>
      <c r="P16" s="223"/>
      <c r="Q16" s="165"/>
      <c r="R16" s="191"/>
      <c r="S16" s="207" t="str">
        <f t="shared" si="9"/>
        <v/>
      </c>
      <c r="T16" s="208" t="str">
        <f t="shared" si="10"/>
        <v/>
      </c>
      <c r="U16" s="209" t="str">
        <f t="shared" si="11"/>
        <v/>
      </c>
      <c r="V16" s="210" t="str">
        <f t="shared" si="12"/>
        <v/>
      </c>
      <c r="W16" s="211" t="str">
        <f t="shared" si="13"/>
        <v/>
      </c>
      <c r="X16" s="212" t="str">
        <f t="shared" si="14"/>
        <v/>
      </c>
      <c r="Y16" s="199"/>
      <c r="Z16" s="213" t="str">
        <f t="shared" si="15"/>
        <v>20.0</v>
      </c>
      <c r="AA16" s="206" t="str">
        <f t="shared" si="16"/>
        <v>30.0</v>
      </c>
      <c r="AB16" s="214">
        <f t="shared" si="17"/>
        <v>310</v>
      </c>
    </row>
    <row r="17" spans="1:28" ht="14.25">
      <c r="A17" s="111"/>
      <c r="B17" s="128">
        <v>11</v>
      </c>
      <c r="C17" s="129"/>
      <c r="D17" s="130" t="str">
        <f t="shared" si="0"/>
        <v/>
      </c>
      <c r="E17" s="228" t="str">
        <f t="shared" si="1"/>
        <v/>
      </c>
      <c r="F17" s="131">
        <v>11</v>
      </c>
      <c r="G17" s="132"/>
      <c r="H17" s="172" t="str">
        <f t="shared" si="2"/>
        <v/>
      </c>
      <c r="I17" s="173" t="str">
        <f t="shared" si="3"/>
        <v/>
      </c>
      <c r="J17" s="362"/>
      <c r="K17" s="175" t="str">
        <f t="shared" si="4"/>
        <v/>
      </c>
      <c r="L17" s="176" t="str">
        <f t="shared" si="5"/>
        <v/>
      </c>
      <c r="M17" s="177" t="str">
        <f t="shared" si="6"/>
        <v/>
      </c>
      <c r="N17" s="178" t="str">
        <f t="shared" si="7"/>
        <v/>
      </c>
      <c r="O17" s="137">
        <f t="shared" si="8"/>
        <v>20</v>
      </c>
      <c r="P17" s="227"/>
      <c r="Q17" s="138"/>
      <c r="R17" s="191"/>
      <c r="S17" s="207" t="str">
        <f t="shared" si="9"/>
        <v/>
      </c>
      <c r="T17" s="208" t="str">
        <f t="shared" si="10"/>
        <v/>
      </c>
      <c r="U17" s="209" t="str">
        <f t="shared" si="11"/>
        <v/>
      </c>
      <c r="V17" s="210" t="str">
        <f t="shared" si="12"/>
        <v/>
      </c>
      <c r="W17" s="211" t="str">
        <f t="shared" si="13"/>
        <v/>
      </c>
      <c r="X17" s="212" t="str">
        <f t="shared" si="14"/>
        <v/>
      </c>
      <c r="Y17" s="199"/>
      <c r="Z17" s="213" t="str">
        <f t="shared" si="15"/>
        <v>20.0</v>
      </c>
      <c r="AA17" s="206" t="str">
        <f t="shared" si="16"/>
        <v>30.0</v>
      </c>
      <c r="AB17" s="214">
        <f t="shared" si="17"/>
        <v>340</v>
      </c>
    </row>
    <row r="18" spans="1:28" ht="14.25">
      <c r="A18" s="111"/>
      <c r="B18" s="139">
        <v>12</v>
      </c>
      <c r="C18" s="140"/>
      <c r="D18" s="141" t="str">
        <f t="shared" si="0"/>
        <v/>
      </c>
      <c r="E18" s="229" t="str">
        <f t="shared" si="1"/>
        <v/>
      </c>
      <c r="F18" s="142">
        <v>12</v>
      </c>
      <c r="G18" s="143"/>
      <c r="H18" s="140" t="str">
        <f t="shared" si="2"/>
        <v/>
      </c>
      <c r="I18" s="144" t="str">
        <f t="shared" si="3"/>
        <v/>
      </c>
      <c r="J18" s="222"/>
      <c r="K18" s="145" t="str">
        <f t="shared" si="4"/>
        <v/>
      </c>
      <c r="L18" s="143" t="str">
        <f t="shared" si="5"/>
        <v/>
      </c>
      <c r="M18" s="146" t="str">
        <f t="shared" si="6"/>
        <v/>
      </c>
      <c r="N18" s="147" t="str">
        <f t="shared" si="7"/>
        <v/>
      </c>
      <c r="O18" s="148">
        <f t="shared" si="8"/>
        <v>20</v>
      </c>
      <c r="P18" s="182"/>
      <c r="Q18" s="150"/>
      <c r="R18" s="191"/>
      <c r="S18" s="207" t="str">
        <f t="shared" si="9"/>
        <v/>
      </c>
      <c r="T18" s="208" t="str">
        <f t="shared" si="10"/>
        <v/>
      </c>
      <c r="U18" s="209" t="str">
        <f t="shared" si="11"/>
        <v/>
      </c>
      <c r="V18" s="210" t="str">
        <f t="shared" si="12"/>
        <v/>
      </c>
      <c r="W18" s="211" t="str">
        <f t="shared" si="13"/>
        <v/>
      </c>
      <c r="X18" s="212" t="str">
        <f t="shared" si="14"/>
        <v/>
      </c>
      <c r="Y18" s="199"/>
      <c r="Z18" s="213" t="str">
        <f t="shared" si="15"/>
        <v>20.0</v>
      </c>
      <c r="AA18" s="206" t="str">
        <f t="shared" si="16"/>
        <v>30.0</v>
      </c>
      <c r="AB18" s="214">
        <f t="shared" si="17"/>
        <v>370</v>
      </c>
    </row>
    <row r="19" spans="1:28" ht="14.25">
      <c r="A19" s="111"/>
      <c r="B19" s="139">
        <v>13</v>
      </c>
      <c r="C19" s="140"/>
      <c r="D19" s="141" t="str">
        <f t="shared" si="0"/>
        <v/>
      </c>
      <c r="E19" s="229" t="str">
        <f t="shared" si="1"/>
        <v/>
      </c>
      <c r="F19" s="142">
        <v>13</v>
      </c>
      <c r="G19" s="143"/>
      <c r="H19" s="140" t="str">
        <f t="shared" si="2"/>
        <v/>
      </c>
      <c r="I19" s="144" t="str">
        <f t="shared" si="3"/>
        <v/>
      </c>
      <c r="J19" s="142"/>
      <c r="K19" s="145" t="str">
        <f t="shared" si="4"/>
        <v/>
      </c>
      <c r="L19" s="143" t="str">
        <f t="shared" si="5"/>
        <v/>
      </c>
      <c r="M19" s="146" t="str">
        <f t="shared" si="6"/>
        <v/>
      </c>
      <c r="N19" s="147" t="str">
        <f t="shared" si="7"/>
        <v/>
      </c>
      <c r="O19" s="148">
        <f t="shared" si="8"/>
        <v>20</v>
      </c>
      <c r="P19" s="182"/>
      <c r="Q19" s="150"/>
      <c r="R19" s="191"/>
      <c r="S19" s="207" t="str">
        <f t="shared" si="9"/>
        <v/>
      </c>
      <c r="T19" s="208" t="str">
        <f t="shared" si="10"/>
        <v/>
      </c>
      <c r="U19" s="209" t="str">
        <f t="shared" si="11"/>
        <v/>
      </c>
      <c r="V19" s="210" t="str">
        <f t="shared" si="12"/>
        <v/>
      </c>
      <c r="W19" s="211" t="str">
        <f t="shared" si="13"/>
        <v/>
      </c>
      <c r="X19" s="212" t="str">
        <f t="shared" si="14"/>
        <v/>
      </c>
      <c r="Y19" s="199"/>
      <c r="Z19" s="213" t="str">
        <f t="shared" si="15"/>
        <v>20.0</v>
      </c>
      <c r="AA19" s="206" t="str">
        <f t="shared" si="16"/>
        <v>30.0</v>
      </c>
      <c r="AB19" s="214">
        <f t="shared" si="17"/>
        <v>400</v>
      </c>
    </row>
    <row r="20" spans="1:28" ht="14.25">
      <c r="A20" s="111"/>
      <c r="B20" s="139">
        <v>14</v>
      </c>
      <c r="C20" s="140"/>
      <c r="D20" s="141" t="str">
        <f t="shared" si="0"/>
        <v/>
      </c>
      <c r="E20" s="229" t="str">
        <f t="shared" si="1"/>
        <v/>
      </c>
      <c r="F20" s="142">
        <v>14</v>
      </c>
      <c r="G20" s="143"/>
      <c r="H20" s="140" t="str">
        <f t="shared" si="2"/>
        <v/>
      </c>
      <c r="I20" s="144" t="str">
        <f t="shared" si="3"/>
        <v/>
      </c>
      <c r="J20" s="222"/>
      <c r="K20" s="145" t="str">
        <f t="shared" si="4"/>
        <v/>
      </c>
      <c r="L20" s="143" t="str">
        <f t="shared" si="5"/>
        <v/>
      </c>
      <c r="M20" s="146" t="str">
        <f t="shared" si="6"/>
        <v/>
      </c>
      <c r="N20" s="147" t="str">
        <f t="shared" si="7"/>
        <v/>
      </c>
      <c r="O20" s="148">
        <f t="shared" si="8"/>
        <v>20</v>
      </c>
      <c r="P20" s="366"/>
      <c r="Q20" s="150"/>
      <c r="R20" s="191"/>
      <c r="S20" s="207" t="str">
        <f t="shared" si="9"/>
        <v/>
      </c>
      <c r="T20" s="208" t="str">
        <f t="shared" si="10"/>
        <v/>
      </c>
      <c r="U20" s="209" t="str">
        <f t="shared" si="11"/>
        <v/>
      </c>
      <c r="V20" s="210" t="str">
        <f t="shared" si="12"/>
        <v/>
      </c>
      <c r="W20" s="211" t="str">
        <f t="shared" si="13"/>
        <v/>
      </c>
      <c r="X20" s="212" t="str">
        <f t="shared" si="14"/>
        <v/>
      </c>
      <c r="Y20" s="199"/>
      <c r="Z20" s="213" t="str">
        <f t="shared" si="15"/>
        <v>20.0</v>
      </c>
      <c r="AA20" s="206" t="str">
        <f t="shared" si="16"/>
        <v>30.0</v>
      </c>
      <c r="AB20" s="214">
        <f t="shared" si="17"/>
        <v>430</v>
      </c>
    </row>
    <row r="21" spans="1:28" ht="14.25">
      <c r="A21" s="111"/>
      <c r="B21" s="151">
        <v>15</v>
      </c>
      <c r="C21" s="368"/>
      <c r="D21" s="153" t="str">
        <f t="shared" si="0"/>
        <v/>
      </c>
      <c r="E21" s="154" t="str">
        <f t="shared" si="1"/>
        <v/>
      </c>
      <c r="F21" s="154">
        <v>15</v>
      </c>
      <c r="G21" s="155"/>
      <c r="H21" s="152" t="str">
        <f t="shared" si="2"/>
        <v/>
      </c>
      <c r="I21" s="166" t="str">
        <f t="shared" si="3"/>
        <v/>
      </c>
      <c r="J21" s="154"/>
      <c r="K21" s="168" t="str">
        <f t="shared" si="4"/>
        <v/>
      </c>
      <c r="L21" s="155" t="str">
        <f t="shared" si="5"/>
        <v/>
      </c>
      <c r="M21" s="169" t="str">
        <f t="shared" si="6"/>
        <v/>
      </c>
      <c r="N21" s="170" t="str">
        <f t="shared" si="7"/>
        <v/>
      </c>
      <c r="O21" s="171">
        <f t="shared" si="8"/>
        <v>20</v>
      </c>
      <c r="P21" s="223"/>
      <c r="Q21" s="165"/>
      <c r="R21" s="191"/>
      <c r="S21" s="207" t="str">
        <f t="shared" si="9"/>
        <v/>
      </c>
      <c r="T21" s="208" t="str">
        <f t="shared" si="10"/>
        <v/>
      </c>
      <c r="U21" s="209" t="str">
        <f t="shared" si="11"/>
        <v/>
      </c>
      <c r="V21" s="210" t="str">
        <f t="shared" si="12"/>
        <v/>
      </c>
      <c r="W21" s="211" t="str">
        <f t="shared" si="13"/>
        <v/>
      </c>
      <c r="X21" s="212" t="str">
        <f t="shared" si="14"/>
        <v/>
      </c>
      <c r="Y21" s="199"/>
      <c r="Z21" s="213" t="str">
        <f t="shared" si="15"/>
        <v>20.0</v>
      </c>
      <c r="AA21" s="206" t="str">
        <f t="shared" si="16"/>
        <v>30.0</v>
      </c>
      <c r="AB21" s="214">
        <f t="shared" si="17"/>
        <v>460</v>
      </c>
    </row>
    <row r="22" spans="1:28" ht="14.25">
      <c r="A22" s="111"/>
      <c r="B22" s="180">
        <v>16</v>
      </c>
      <c r="C22" s="172"/>
      <c r="D22" s="185" t="str">
        <f t="shared" si="0"/>
        <v/>
      </c>
      <c r="E22" s="369" t="str">
        <f t="shared" si="1"/>
        <v/>
      </c>
      <c r="F22" s="174">
        <v>16</v>
      </c>
      <c r="G22" s="176"/>
      <c r="H22" s="172" t="str">
        <f t="shared" si="2"/>
        <v/>
      </c>
      <c r="I22" s="173" t="str">
        <f t="shared" si="3"/>
        <v/>
      </c>
      <c r="J22" s="362"/>
      <c r="K22" s="175" t="str">
        <f t="shared" si="4"/>
        <v/>
      </c>
      <c r="L22" s="176" t="str">
        <f t="shared" si="5"/>
        <v/>
      </c>
      <c r="M22" s="177" t="str">
        <f t="shared" si="6"/>
        <v/>
      </c>
      <c r="N22" s="178" t="str">
        <f t="shared" si="7"/>
        <v/>
      </c>
      <c r="O22" s="179">
        <f t="shared" si="8"/>
        <v>20</v>
      </c>
      <c r="P22" s="367"/>
      <c r="Q22" s="181"/>
      <c r="R22" s="191"/>
      <c r="S22" s="207" t="str">
        <f t="shared" si="9"/>
        <v/>
      </c>
      <c r="T22" s="208" t="str">
        <f t="shared" si="10"/>
        <v/>
      </c>
      <c r="U22" s="209" t="str">
        <f t="shared" si="11"/>
        <v/>
      </c>
      <c r="V22" s="210" t="str">
        <f t="shared" si="12"/>
        <v/>
      </c>
      <c r="W22" s="211" t="str">
        <f t="shared" si="13"/>
        <v/>
      </c>
      <c r="X22" s="212" t="str">
        <f t="shared" si="14"/>
        <v/>
      </c>
      <c r="Y22" s="199"/>
      <c r="Z22" s="213" t="str">
        <f t="shared" si="15"/>
        <v>20.0</v>
      </c>
      <c r="AA22" s="206" t="str">
        <f t="shared" si="16"/>
        <v>30.0</v>
      </c>
      <c r="AB22" s="214">
        <f t="shared" si="17"/>
        <v>490</v>
      </c>
    </row>
    <row r="23" spans="1:28" ht="14.25">
      <c r="A23" s="111"/>
      <c r="B23" s="139">
        <v>17</v>
      </c>
      <c r="C23" s="140"/>
      <c r="D23" s="141" t="str">
        <f t="shared" si="0"/>
        <v/>
      </c>
      <c r="E23" s="142" t="str">
        <f t="shared" si="1"/>
        <v/>
      </c>
      <c r="F23" s="142">
        <v>17</v>
      </c>
      <c r="G23" s="143"/>
      <c r="H23" s="140" t="str">
        <f t="shared" si="2"/>
        <v/>
      </c>
      <c r="I23" s="144" t="str">
        <f t="shared" si="3"/>
        <v/>
      </c>
      <c r="J23" s="142"/>
      <c r="K23" s="145" t="str">
        <f t="shared" si="4"/>
        <v/>
      </c>
      <c r="L23" s="143" t="str">
        <f t="shared" si="5"/>
        <v/>
      </c>
      <c r="M23" s="146" t="str">
        <f t="shared" si="6"/>
        <v/>
      </c>
      <c r="N23" s="147" t="str">
        <f t="shared" si="7"/>
        <v/>
      </c>
      <c r="O23" s="148">
        <f t="shared" si="8"/>
        <v>20</v>
      </c>
      <c r="P23" s="182"/>
      <c r="Q23" s="150"/>
      <c r="R23" s="191"/>
      <c r="S23" s="207" t="str">
        <f t="shared" si="9"/>
        <v/>
      </c>
      <c r="T23" s="208" t="str">
        <f t="shared" si="10"/>
        <v/>
      </c>
      <c r="U23" s="209" t="str">
        <f t="shared" si="11"/>
        <v/>
      </c>
      <c r="V23" s="210" t="str">
        <f t="shared" si="12"/>
        <v/>
      </c>
      <c r="W23" s="211" t="str">
        <f t="shared" si="13"/>
        <v/>
      </c>
      <c r="X23" s="212" t="str">
        <f t="shared" si="14"/>
        <v/>
      </c>
      <c r="Y23" s="199"/>
      <c r="Z23" s="213" t="str">
        <f t="shared" si="15"/>
        <v>20.0</v>
      </c>
      <c r="AA23" s="206" t="str">
        <f t="shared" si="16"/>
        <v>30.0</v>
      </c>
      <c r="AB23" s="214">
        <f t="shared" si="17"/>
        <v>520</v>
      </c>
    </row>
    <row r="24" spans="1:28" ht="14.25">
      <c r="A24" s="111"/>
      <c r="B24" s="180"/>
      <c r="C24" s="140"/>
      <c r="D24" s="185"/>
      <c r="E24" s="142"/>
      <c r="F24" s="142"/>
      <c r="G24" s="143"/>
      <c r="H24" s="140"/>
      <c r="I24" s="144"/>
      <c r="J24" s="142"/>
      <c r="K24" s="145"/>
      <c r="L24" s="143"/>
      <c r="M24" s="146"/>
      <c r="N24" s="147"/>
      <c r="O24" s="148"/>
      <c r="P24" s="183"/>
      <c r="Q24" s="150"/>
      <c r="R24" s="191"/>
      <c r="S24" s="207" t="str">
        <f t="shared" si="9"/>
        <v/>
      </c>
      <c r="T24" s="208" t="str">
        <f t="shared" si="10"/>
        <v/>
      </c>
      <c r="U24" s="209" t="str">
        <f t="shared" si="11"/>
        <v/>
      </c>
      <c r="V24" s="210" t="str">
        <f t="shared" si="12"/>
        <v/>
      </c>
      <c r="W24" s="211" t="str">
        <f t="shared" si="13"/>
        <v/>
      </c>
      <c r="X24" s="212" t="str">
        <f t="shared" si="14"/>
        <v/>
      </c>
      <c r="Y24" s="199"/>
      <c r="Z24" s="213" t="str">
        <f t="shared" si="15"/>
        <v/>
      </c>
      <c r="AA24" s="206" t="str">
        <f t="shared" si="16"/>
        <v/>
      </c>
      <c r="AB24" s="214" t="str">
        <f t="shared" si="17"/>
        <v/>
      </c>
    </row>
    <row r="25" spans="1:28" ht="14.25">
      <c r="A25" s="111"/>
      <c r="B25" s="139"/>
      <c r="C25" s="140"/>
      <c r="D25" s="141" t="str">
        <f t="shared" ref="D25:D31" si="18">IF(ISBLANK(C25),"",VLOOKUP(C25,各艇データ,2,FALSE))</f>
        <v/>
      </c>
      <c r="E25" s="142"/>
      <c r="F25" s="142"/>
      <c r="G25" s="143"/>
      <c r="H25" s="140"/>
      <c r="I25" s="144"/>
      <c r="J25" s="142"/>
      <c r="K25" s="145"/>
      <c r="L25" s="143"/>
      <c r="M25" s="146"/>
      <c r="N25" s="147"/>
      <c r="O25" s="148"/>
      <c r="P25" s="183"/>
      <c r="Q25" s="150"/>
      <c r="R25" s="191"/>
      <c r="S25" s="207" t="str">
        <f t="shared" si="9"/>
        <v/>
      </c>
      <c r="T25" s="208" t="str">
        <f t="shared" si="10"/>
        <v/>
      </c>
      <c r="U25" s="209" t="str">
        <f t="shared" si="11"/>
        <v/>
      </c>
      <c r="V25" s="210" t="str">
        <f t="shared" si="12"/>
        <v/>
      </c>
      <c r="W25" s="211" t="str">
        <f t="shared" si="13"/>
        <v/>
      </c>
      <c r="X25" s="212" t="str">
        <f t="shared" si="14"/>
        <v/>
      </c>
      <c r="Y25" s="199"/>
      <c r="Z25" s="213" t="str">
        <f t="shared" si="15"/>
        <v/>
      </c>
      <c r="AA25" s="206" t="str">
        <f t="shared" si="16"/>
        <v/>
      </c>
      <c r="AB25" s="214" t="str">
        <f t="shared" si="17"/>
        <v/>
      </c>
    </row>
    <row r="26" spans="1:28" ht="14.25">
      <c r="A26" s="111"/>
      <c r="B26" s="151"/>
      <c r="C26" s="152"/>
      <c r="D26" s="153" t="str">
        <f t="shared" si="18"/>
        <v/>
      </c>
      <c r="E26" s="154"/>
      <c r="F26" s="154"/>
      <c r="G26" s="155"/>
      <c r="H26" s="152" t="str">
        <f>IFERROR(IF(G26-$Q$2&lt;=0,"",(G26-$Q$2)*86400),"")</f>
        <v/>
      </c>
      <c r="I26" s="166" t="str">
        <f>IF($I$6="Ⅰ",V26,IF($I$6="Ⅱ",W26,IF($I$6="Ⅲ",X26,"")))</f>
        <v/>
      </c>
      <c r="J26" s="154"/>
      <c r="K26" s="168" t="str">
        <f>IFERROR(H26*(1+0.01*J26)-I26*$N$3,"")</f>
        <v/>
      </c>
      <c r="L26" s="155" t="str">
        <f>IFERROR((K26-$K$7)/86400,"")</f>
        <v/>
      </c>
      <c r="M26" s="169" t="str">
        <f>IFERROR((K26-$K$7)/$N$3,"")</f>
        <v/>
      </c>
      <c r="N26" s="170" t="str">
        <f>IFERROR($N$3/(H26/3600),"")</f>
        <v/>
      </c>
      <c r="O26" s="171" t="str">
        <f>IF($O$6="MAX=20",Z26,IF($O$6="MAX=30",AA26,IF($O$6="MAX=40",AB26,"")))</f>
        <v/>
      </c>
      <c r="P26" s="184"/>
      <c r="Q26" s="165"/>
      <c r="R26" s="191"/>
      <c r="S26" s="207" t="str">
        <f t="shared" si="9"/>
        <v/>
      </c>
      <c r="T26" s="208" t="str">
        <f t="shared" si="10"/>
        <v/>
      </c>
      <c r="U26" s="209" t="str">
        <f t="shared" si="11"/>
        <v/>
      </c>
      <c r="V26" s="210" t="str">
        <f t="shared" si="12"/>
        <v/>
      </c>
      <c r="W26" s="211" t="str">
        <f t="shared" si="13"/>
        <v/>
      </c>
      <c r="X26" s="212" t="str">
        <f t="shared" si="14"/>
        <v/>
      </c>
      <c r="Y26" s="199"/>
      <c r="Z26" s="213" t="str">
        <f t="shared" si="15"/>
        <v/>
      </c>
      <c r="AA26" s="206" t="str">
        <f t="shared" si="16"/>
        <v/>
      </c>
      <c r="AB26" s="214" t="str">
        <f t="shared" si="17"/>
        <v/>
      </c>
    </row>
    <row r="27" spans="1:28" ht="14.25">
      <c r="A27" s="111"/>
      <c r="B27" s="180"/>
      <c r="C27" s="172"/>
      <c r="D27" s="185" t="str">
        <f t="shared" si="18"/>
        <v/>
      </c>
      <c r="E27" s="174"/>
      <c r="F27" s="174"/>
      <c r="G27" s="176"/>
      <c r="H27" s="129" t="str">
        <f>IFERROR(IF(G27-$Q$2&lt;=0,"",(G27-$Q$2)*86400),"")</f>
        <v/>
      </c>
      <c r="I27" s="133"/>
      <c r="J27" s="131"/>
      <c r="K27" s="134" t="str">
        <f>IFERROR(H27*(1+0.01*J27)-I27*$N$3,"")</f>
        <v/>
      </c>
      <c r="L27" s="132" t="str">
        <f>IFERROR((K27-$K$7)/86400,"")</f>
        <v/>
      </c>
      <c r="M27" s="135" t="str">
        <f>IFERROR((K27-$K$7)/$N$3,"")</f>
        <v/>
      </c>
      <c r="N27" s="136" t="str">
        <f>IFERROR($N$3/(H27/3600),"")</f>
        <v/>
      </c>
      <c r="O27" s="137"/>
      <c r="P27" s="186"/>
      <c r="Q27" s="181"/>
      <c r="R27" s="191"/>
      <c r="S27" s="207" t="str">
        <f t="shared" si="9"/>
        <v/>
      </c>
      <c r="T27" s="208" t="str">
        <f t="shared" si="10"/>
        <v/>
      </c>
      <c r="U27" s="209" t="str">
        <f t="shared" si="11"/>
        <v/>
      </c>
      <c r="V27" s="210" t="str">
        <f t="shared" si="12"/>
        <v/>
      </c>
      <c r="W27" s="211" t="str">
        <f t="shared" si="13"/>
        <v/>
      </c>
      <c r="X27" s="212" t="str">
        <f t="shared" si="14"/>
        <v/>
      </c>
      <c r="Y27" s="199"/>
      <c r="Z27" s="213" t="str">
        <f t="shared" si="15"/>
        <v/>
      </c>
      <c r="AA27" s="206" t="str">
        <f t="shared" si="16"/>
        <v/>
      </c>
      <c r="AB27" s="214" t="str">
        <f t="shared" si="17"/>
        <v/>
      </c>
    </row>
    <row r="28" spans="1:28" ht="14.25" customHeight="1">
      <c r="A28" s="111"/>
      <c r="B28" s="139"/>
      <c r="C28" s="140"/>
      <c r="D28" s="141" t="str">
        <f t="shared" si="18"/>
        <v/>
      </c>
      <c r="E28" s="142"/>
      <c r="F28" s="142"/>
      <c r="G28" s="143"/>
      <c r="H28" s="140"/>
      <c r="I28" s="144"/>
      <c r="J28" s="142"/>
      <c r="K28" s="145"/>
      <c r="L28" s="143"/>
      <c r="M28" s="146"/>
      <c r="N28" s="147"/>
      <c r="O28" s="148"/>
      <c r="P28" s="187"/>
      <c r="Q28" s="150"/>
      <c r="R28" s="191"/>
      <c r="S28" s="207" t="str">
        <f t="shared" si="9"/>
        <v/>
      </c>
      <c r="T28" s="208" t="str">
        <f t="shared" si="10"/>
        <v/>
      </c>
      <c r="U28" s="209" t="str">
        <f t="shared" si="11"/>
        <v/>
      </c>
      <c r="V28" s="210" t="str">
        <f t="shared" si="12"/>
        <v/>
      </c>
      <c r="W28" s="211" t="str">
        <f t="shared" si="13"/>
        <v/>
      </c>
      <c r="X28" s="212" t="str">
        <f t="shared" si="14"/>
        <v/>
      </c>
      <c r="Y28" s="199"/>
      <c r="Z28" s="213" t="str">
        <f t="shared" si="15"/>
        <v/>
      </c>
      <c r="AA28" s="206" t="str">
        <f t="shared" si="16"/>
        <v/>
      </c>
      <c r="AB28" s="214" t="str">
        <f t="shared" si="17"/>
        <v/>
      </c>
    </row>
    <row r="29" spans="1:28" ht="14.25">
      <c r="A29" s="111"/>
      <c r="B29" s="139"/>
      <c r="C29" s="140"/>
      <c r="D29" s="141" t="str">
        <f t="shared" si="18"/>
        <v/>
      </c>
      <c r="E29" s="142"/>
      <c r="F29" s="142"/>
      <c r="G29" s="143"/>
      <c r="H29" s="140"/>
      <c r="I29" s="144"/>
      <c r="J29" s="142"/>
      <c r="K29" s="145"/>
      <c r="L29" s="143"/>
      <c r="M29" s="146"/>
      <c r="N29" s="147"/>
      <c r="O29" s="148"/>
      <c r="P29" s="183"/>
      <c r="Q29" s="150"/>
      <c r="R29" s="191"/>
      <c r="S29" s="207" t="str">
        <f t="shared" si="9"/>
        <v/>
      </c>
      <c r="T29" s="208" t="str">
        <f t="shared" si="10"/>
        <v/>
      </c>
      <c r="U29" s="209" t="str">
        <f t="shared" si="11"/>
        <v/>
      </c>
      <c r="V29" s="210" t="str">
        <f t="shared" si="12"/>
        <v/>
      </c>
      <c r="W29" s="211" t="str">
        <f t="shared" si="13"/>
        <v/>
      </c>
      <c r="X29" s="212" t="str">
        <f t="shared" si="14"/>
        <v/>
      </c>
      <c r="Y29" s="199"/>
      <c r="Z29" s="213" t="str">
        <f t="shared" si="15"/>
        <v/>
      </c>
      <c r="AA29" s="206" t="str">
        <f t="shared" si="16"/>
        <v/>
      </c>
      <c r="AB29" s="214" t="str">
        <f t="shared" si="17"/>
        <v/>
      </c>
    </row>
    <row r="30" spans="1:28" ht="14.25" customHeight="1">
      <c r="A30" s="111"/>
      <c r="B30" s="139"/>
      <c r="C30" s="140"/>
      <c r="D30" s="141" t="str">
        <f t="shared" si="18"/>
        <v/>
      </c>
      <c r="E30" s="142"/>
      <c r="F30" s="142"/>
      <c r="G30" s="143"/>
      <c r="H30" s="140"/>
      <c r="I30" s="144"/>
      <c r="J30" s="142"/>
      <c r="K30" s="145"/>
      <c r="L30" s="143"/>
      <c r="M30" s="146"/>
      <c r="N30" s="147"/>
      <c r="O30" s="148"/>
      <c r="P30" s="183"/>
      <c r="Q30" s="150"/>
      <c r="R30" s="191"/>
      <c r="S30" s="207" t="str">
        <f t="shared" si="9"/>
        <v/>
      </c>
      <c r="T30" s="208" t="str">
        <f t="shared" si="10"/>
        <v/>
      </c>
      <c r="U30" s="209" t="str">
        <f t="shared" si="11"/>
        <v/>
      </c>
      <c r="V30" s="210" t="str">
        <f t="shared" si="12"/>
        <v/>
      </c>
      <c r="W30" s="211" t="str">
        <f t="shared" si="13"/>
        <v/>
      </c>
      <c r="X30" s="212" t="str">
        <f t="shared" si="14"/>
        <v/>
      </c>
      <c r="Y30" s="199"/>
      <c r="Z30" s="213" t="str">
        <f t="shared" si="15"/>
        <v/>
      </c>
      <c r="AA30" s="206" t="str">
        <f t="shared" si="16"/>
        <v/>
      </c>
      <c r="AB30" s="214" t="str">
        <f t="shared" si="17"/>
        <v/>
      </c>
    </row>
    <row r="31" spans="1:28" ht="15" thickBot="1">
      <c r="A31" s="111"/>
      <c r="B31" s="139"/>
      <c r="C31" s="140"/>
      <c r="D31" s="153" t="str">
        <f t="shared" si="18"/>
        <v/>
      </c>
      <c r="E31" s="154"/>
      <c r="F31" s="142"/>
      <c r="G31" s="143"/>
      <c r="H31" s="152" t="str">
        <f>IFERROR(IF(G31-$Q$2&lt;=0,"",(G31-$Q$2)*86400),"")</f>
        <v/>
      </c>
      <c r="I31" s="166" t="str">
        <f>IF($I$6="Ⅰ",V31,IF($I$6="Ⅱ",W31,IF($I$6="Ⅲ",X31,"")))</f>
        <v/>
      </c>
      <c r="J31" s="154"/>
      <c r="K31" s="168" t="str">
        <f>IFERROR(H31*(1+0.01*J31)-I31*$N$3,"")</f>
        <v/>
      </c>
      <c r="L31" s="155" t="str">
        <f>IFERROR((K31-$K$7)/86400,"")</f>
        <v/>
      </c>
      <c r="M31" s="169" t="str">
        <f>IFERROR((K31-$K$7)/$N$3,"")</f>
        <v/>
      </c>
      <c r="N31" s="170" t="str">
        <f>IFERROR($N$3/(H31/3600),"")</f>
        <v/>
      </c>
      <c r="O31" s="171" t="str">
        <f>IF($O$6="MAX=20",Z31,IF($O$6="MAX=30",AA31,IF($O$6="MAX=40",AB31,"")))</f>
        <v/>
      </c>
      <c r="P31" s="184"/>
      <c r="Q31" s="165"/>
      <c r="R31" s="191"/>
      <c r="S31" s="215" t="str">
        <f t="shared" si="9"/>
        <v/>
      </c>
      <c r="T31" s="216" t="str">
        <f t="shared" si="10"/>
        <v/>
      </c>
      <c r="U31" s="217" t="str">
        <f t="shared" si="11"/>
        <v/>
      </c>
      <c r="V31" s="218" t="str">
        <f t="shared" si="12"/>
        <v/>
      </c>
      <c r="W31" s="219" t="str">
        <f t="shared" si="13"/>
        <v/>
      </c>
      <c r="X31" s="220" t="str">
        <f t="shared" si="14"/>
        <v/>
      </c>
      <c r="Y31" s="199"/>
      <c r="Z31" s="224" t="str">
        <f t="shared" si="15"/>
        <v/>
      </c>
      <c r="AA31" s="225" t="str">
        <f t="shared" si="16"/>
        <v/>
      </c>
      <c r="AB31" s="226" t="str">
        <f t="shared" si="17"/>
        <v/>
      </c>
    </row>
    <row r="32" spans="1:28" ht="15" customHeight="1">
      <c r="A32" s="111"/>
      <c r="B32" s="462" t="s">
        <v>237</v>
      </c>
      <c r="C32" s="463"/>
      <c r="D32" s="464"/>
      <c r="E32" s="188" t="s">
        <v>176</v>
      </c>
      <c r="F32" s="471" t="s">
        <v>259</v>
      </c>
      <c r="G32" s="472"/>
      <c r="H32" s="473" t="s">
        <v>276</v>
      </c>
      <c r="I32" s="474"/>
      <c r="J32" s="474"/>
      <c r="K32" s="474"/>
      <c r="L32" s="474"/>
      <c r="M32" s="474"/>
      <c r="N32" s="474"/>
      <c r="O32" s="474"/>
      <c r="P32" s="474"/>
      <c r="Q32" s="475"/>
      <c r="R32" s="102"/>
      <c r="S32" s="194"/>
      <c r="T32" s="194"/>
      <c r="U32" s="194"/>
      <c r="X32" s="194"/>
      <c r="Y32" s="194"/>
    </row>
    <row r="33" spans="1:25" ht="15" customHeight="1">
      <c r="A33" s="111"/>
      <c r="B33" s="465"/>
      <c r="C33" s="466"/>
      <c r="D33" s="467"/>
      <c r="E33" s="189" t="s">
        <v>177</v>
      </c>
      <c r="F33" s="482" t="s">
        <v>260</v>
      </c>
      <c r="G33" s="483"/>
      <c r="H33" s="476"/>
      <c r="I33" s="477"/>
      <c r="J33" s="477"/>
      <c r="K33" s="477"/>
      <c r="L33" s="477"/>
      <c r="M33" s="477"/>
      <c r="N33" s="477"/>
      <c r="O33" s="477"/>
      <c r="P33" s="477"/>
      <c r="Q33" s="478"/>
      <c r="R33" s="102"/>
      <c r="S33" s="194"/>
      <c r="T33" s="194"/>
      <c r="U33" s="194"/>
      <c r="X33" s="194"/>
      <c r="Y33" s="194"/>
    </row>
    <row r="34" spans="1:25" ht="23.25" customHeight="1">
      <c r="A34" s="111"/>
      <c r="B34" s="468"/>
      <c r="C34" s="469"/>
      <c r="D34" s="470"/>
      <c r="E34" s="189" t="s">
        <v>178</v>
      </c>
      <c r="F34" s="482"/>
      <c r="G34" s="483"/>
      <c r="H34" s="476"/>
      <c r="I34" s="477"/>
      <c r="J34" s="477"/>
      <c r="K34" s="477"/>
      <c r="L34" s="477"/>
      <c r="M34" s="477"/>
      <c r="N34" s="477"/>
      <c r="O34" s="477"/>
      <c r="P34" s="477"/>
      <c r="Q34" s="478"/>
      <c r="R34" s="102"/>
      <c r="S34" s="194"/>
      <c r="T34" s="194"/>
      <c r="U34" s="194"/>
      <c r="X34" s="194"/>
      <c r="Y34" s="194"/>
    </row>
    <row r="35" spans="1:25" ht="22.5" customHeight="1">
      <c r="A35" s="111"/>
      <c r="B35" s="484" t="s">
        <v>238</v>
      </c>
      <c r="C35" s="485"/>
      <c r="D35" s="486"/>
      <c r="E35" s="456" t="s">
        <v>180</v>
      </c>
      <c r="F35" s="482" t="str">
        <f>参照ﾃﾞｰﾀ!AL16</f>
        <v>アルファ</v>
      </c>
      <c r="G35" s="483"/>
      <c r="H35" s="476"/>
      <c r="I35" s="477"/>
      <c r="J35" s="477"/>
      <c r="K35" s="477"/>
      <c r="L35" s="477"/>
      <c r="M35" s="477"/>
      <c r="N35" s="477"/>
      <c r="O35" s="477"/>
      <c r="P35" s="477"/>
      <c r="Q35" s="478"/>
      <c r="R35" s="102"/>
      <c r="S35" s="194"/>
      <c r="T35" s="194"/>
      <c r="U35" s="194"/>
      <c r="X35" s="194"/>
      <c r="Y35" s="194"/>
    </row>
    <row r="36" spans="1:25" ht="15" customHeight="1">
      <c r="A36" s="111"/>
      <c r="B36" s="487"/>
      <c r="C36" s="488"/>
      <c r="D36" s="489"/>
      <c r="E36" s="495"/>
      <c r="F36" s="482"/>
      <c r="G36" s="483"/>
      <c r="H36" s="476"/>
      <c r="I36" s="477"/>
      <c r="J36" s="477"/>
      <c r="K36" s="477"/>
      <c r="L36" s="477"/>
      <c r="M36" s="477"/>
      <c r="N36" s="477"/>
      <c r="O36" s="477"/>
      <c r="P36" s="477"/>
      <c r="Q36" s="478"/>
      <c r="R36" s="102"/>
      <c r="S36" s="194"/>
      <c r="T36" s="194"/>
      <c r="U36" s="194"/>
      <c r="X36" s="194"/>
      <c r="Y36" s="194"/>
    </row>
    <row r="37" spans="1:25" ht="15" customHeight="1">
      <c r="A37" s="111"/>
      <c r="B37" s="487"/>
      <c r="C37" s="488"/>
      <c r="D37" s="489"/>
      <c r="E37" s="188" t="s">
        <v>179</v>
      </c>
      <c r="F37" s="496">
        <v>45312</v>
      </c>
      <c r="G37" s="472"/>
      <c r="H37" s="476"/>
      <c r="I37" s="477"/>
      <c r="J37" s="477"/>
      <c r="K37" s="477"/>
      <c r="L37" s="477"/>
      <c r="M37" s="477"/>
      <c r="N37" s="477"/>
      <c r="O37" s="477"/>
      <c r="P37" s="477"/>
      <c r="Q37" s="478"/>
      <c r="R37" s="102"/>
      <c r="S37" s="194"/>
      <c r="T37" s="194"/>
      <c r="U37" s="194"/>
      <c r="X37" s="194"/>
      <c r="Y37" s="194"/>
    </row>
    <row r="38" spans="1:25" ht="15" customHeight="1">
      <c r="A38" s="111"/>
      <c r="B38" s="487"/>
      <c r="C38" s="488"/>
      <c r="D38" s="489"/>
      <c r="E38" s="189" t="s">
        <v>192</v>
      </c>
      <c r="F38" s="482"/>
      <c r="G38" s="483"/>
      <c r="H38" s="476"/>
      <c r="I38" s="477"/>
      <c r="J38" s="477"/>
      <c r="K38" s="477"/>
      <c r="L38" s="477"/>
      <c r="M38" s="477"/>
      <c r="N38" s="477"/>
      <c r="O38" s="477"/>
      <c r="P38" s="477"/>
      <c r="Q38" s="478"/>
      <c r="R38" s="102"/>
      <c r="S38" s="194"/>
      <c r="T38" s="194"/>
      <c r="U38" s="194"/>
      <c r="X38" s="194"/>
      <c r="Y38" s="194"/>
    </row>
    <row r="39" spans="1:25" ht="15" customHeight="1">
      <c r="A39" s="111"/>
      <c r="B39" s="487"/>
      <c r="C39" s="488"/>
      <c r="D39" s="489"/>
      <c r="E39" s="456" t="s">
        <v>180</v>
      </c>
      <c r="F39" s="482" t="s">
        <v>320</v>
      </c>
      <c r="G39" s="483"/>
      <c r="H39" s="476"/>
      <c r="I39" s="477"/>
      <c r="J39" s="477"/>
      <c r="K39" s="477"/>
      <c r="L39" s="477"/>
      <c r="M39" s="477"/>
      <c r="N39" s="477"/>
      <c r="O39" s="477"/>
      <c r="P39" s="477"/>
      <c r="Q39" s="478"/>
      <c r="R39" s="102"/>
      <c r="S39" s="194"/>
      <c r="T39" s="194"/>
      <c r="U39" s="194"/>
      <c r="X39" s="194"/>
      <c r="Y39" s="194"/>
    </row>
    <row r="40" spans="1:25" ht="15" customHeight="1">
      <c r="A40" s="111"/>
      <c r="B40" s="487"/>
      <c r="C40" s="488"/>
      <c r="D40" s="489"/>
      <c r="E40" s="456"/>
      <c r="F40" s="482"/>
      <c r="G40" s="483"/>
      <c r="H40" s="476"/>
      <c r="I40" s="477"/>
      <c r="J40" s="477"/>
      <c r="K40" s="477"/>
      <c r="L40" s="477"/>
      <c r="M40" s="477"/>
      <c r="N40" s="477"/>
      <c r="O40" s="477"/>
      <c r="P40" s="477"/>
      <c r="Q40" s="478"/>
      <c r="R40" s="102"/>
      <c r="S40" s="194"/>
      <c r="T40" s="194"/>
      <c r="U40" s="194"/>
      <c r="X40" s="194"/>
      <c r="Y40" s="194"/>
    </row>
    <row r="41" spans="1:25" ht="11.25" customHeight="1" thickBot="1">
      <c r="A41" s="111"/>
      <c r="B41" s="490"/>
      <c r="C41" s="491"/>
      <c r="D41" s="492"/>
      <c r="E41" s="190"/>
      <c r="F41" s="493"/>
      <c r="G41" s="494"/>
      <c r="H41" s="479"/>
      <c r="I41" s="480"/>
      <c r="J41" s="480"/>
      <c r="K41" s="480"/>
      <c r="L41" s="480"/>
      <c r="M41" s="480"/>
      <c r="N41" s="480"/>
      <c r="O41" s="480"/>
      <c r="P41" s="480"/>
      <c r="Q41" s="481"/>
      <c r="R41" s="102"/>
      <c r="S41" s="194"/>
      <c r="T41" s="194"/>
      <c r="U41" s="194"/>
      <c r="V41" s="194"/>
      <c r="W41" s="194"/>
      <c r="X41" s="194"/>
      <c r="Y41" s="194"/>
    </row>
    <row r="42" spans="1:25">
      <c r="A42" s="111"/>
      <c r="B42" s="111"/>
      <c r="C42" s="111"/>
      <c r="D42" s="111"/>
      <c r="E42" s="111"/>
      <c r="F42" s="111"/>
      <c r="G42" s="111"/>
      <c r="H42" s="111"/>
      <c r="I42" s="111"/>
      <c r="J42" s="111"/>
      <c r="K42" s="111"/>
      <c r="L42" s="111"/>
      <c r="M42" s="111"/>
      <c r="N42" s="111"/>
      <c r="O42" s="111"/>
      <c r="P42" s="111"/>
      <c r="Q42" s="111"/>
      <c r="R42" s="111"/>
    </row>
  </sheetData>
  <sheetProtection algorithmName="SHA-512" hashValue="Ua6vobI/ZcwOknEOgg1WvXYfmFqNeB2g5vJTDGAKKMvjk0o2JhrdvUdWeOKP3U8xWlzFBI4B86TzR5i5WligvA==" saltValue="QkjUmek12lIgS3Q5OKGekg==" spinCount="100000" sheet="1" objects="1" scenarios="1"/>
  <sortState xmlns:xlrd2="http://schemas.microsoft.com/office/spreadsheetml/2017/richdata2" ref="C7:K23">
    <sortCondition ref="K7:K23"/>
  </sortState>
  <mergeCells count="19">
    <mergeCell ref="F38:G38"/>
    <mergeCell ref="E39:E40"/>
    <mergeCell ref="F39:G39"/>
    <mergeCell ref="F40:G40"/>
    <mergeCell ref="D2:F2"/>
    <mergeCell ref="E3:I3"/>
    <mergeCell ref="J3:K3"/>
    <mergeCell ref="P5:Q5"/>
    <mergeCell ref="B32:D34"/>
    <mergeCell ref="F32:G32"/>
    <mergeCell ref="H32:Q41"/>
    <mergeCell ref="F33:G33"/>
    <mergeCell ref="F34:G34"/>
    <mergeCell ref="B35:D41"/>
    <mergeCell ref="F41:G41"/>
    <mergeCell ref="E35:E36"/>
    <mergeCell ref="F35:G35"/>
    <mergeCell ref="F36:G36"/>
    <mergeCell ref="F37:G37"/>
  </mergeCells>
  <phoneticPr fontId="71"/>
  <dataValidations count="8">
    <dataValidation type="list" allowBlank="1" showInputMessage="1" showErrorMessage="1" sqref="P2 F37:G37" xr:uid="{00000000-0002-0000-0600-000000000000}">
      <formula1>開催日</formula1>
    </dataValidation>
    <dataValidation type="list" allowBlank="1" showInputMessage="1" showErrorMessage="1" sqref="Q2" xr:uid="{00000000-0002-0000-0600-000001000000}">
      <formula1>時刻</formula1>
    </dataValidation>
    <dataValidation type="list" allowBlank="1" showInputMessage="1" showErrorMessage="1" sqref="J3:K3" xr:uid="{00000000-0002-0000-0600-000002000000}">
      <formula1>暫定</formula1>
    </dataValidation>
    <dataValidation type="list" allowBlank="1" showInputMessage="1" showErrorMessage="1" sqref="G2" xr:uid="{00000000-0002-0000-0600-000003000000}">
      <formula1>月</formula1>
    </dataValidation>
    <dataValidation type="list" allowBlank="1" showInputMessage="1" showErrorMessage="1" sqref="N2 F38:G38" xr:uid="{00000000-0002-0000-0600-000004000000}">
      <formula1>コース</formula1>
    </dataValidation>
    <dataValidation type="list" showInputMessage="1" showErrorMessage="1" sqref="E3" xr:uid="{00000000-0002-0000-0600-000005000000}">
      <formula1>レース名</formula1>
    </dataValidation>
    <dataValidation type="list" allowBlank="1" showInputMessage="1" showErrorMessage="1" sqref="I6" xr:uid="{00000000-0002-0000-0600-000006000000}">
      <formula1>ＴＡ</formula1>
    </dataValidation>
    <dataValidation type="list" allowBlank="1" showInputMessage="1" showErrorMessage="1" sqref="D3" xr:uid="{00000000-0002-0000-0600-000007000000}">
      <formula1>レース番号</formula1>
    </dataValidation>
  </dataValidations>
  <pageMargins left="0.31496062992125984" right="0" top="0.35433070866141736" bottom="0.19685039370078741" header="0" footer="0"/>
  <pageSetup paperSize="9"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K49"/>
  <sheetViews>
    <sheetView view="pageBreakPreview" topLeftCell="C4" zoomScaleNormal="100" zoomScaleSheetLayoutView="100" workbookViewId="0">
      <selection activeCell="D14" sqref="D14"/>
    </sheetView>
  </sheetViews>
  <sheetFormatPr defaultColWidth="9" defaultRowHeight="13.5"/>
  <cols>
    <col min="1" max="1" width="3" style="193" customWidth="1"/>
    <col min="2" max="2" width="4.25" style="193" customWidth="1"/>
    <col min="3" max="3" width="7.25" style="193" customWidth="1"/>
    <col min="4" max="4" width="16.25" style="193" customWidth="1"/>
    <col min="5" max="10" width="7.875" style="193" customWidth="1"/>
    <col min="11" max="11" width="7.5" style="193" customWidth="1"/>
    <col min="12" max="13" width="3.125" style="193" customWidth="1"/>
    <col min="14" max="14" width="7.75" style="193" customWidth="1"/>
    <col min="15" max="15" width="12.625" style="193" customWidth="1"/>
    <col min="16" max="16" width="6.625" style="193" customWidth="1"/>
    <col min="17" max="17" width="7.375" style="193" customWidth="1"/>
    <col min="18" max="18" width="15.5" style="193" customWidth="1"/>
    <col min="19" max="20" width="9" style="193"/>
    <col min="21" max="21" width="16.375" style="193" customWidth="1"/>
    <col min="22" max="23" width="9" style="193"/>
    <col min="24" max="24" width="3" style="193" customWidth="1"/>
    <col min="25" max="25" width="4.25" style="193" customWidth="1"/>
    <col min="26" max="26" width="7.25" style="193" customWidth="1"/>
    <col min="27" max="27" width="16.25" style="193" customWidth="1"/>
    <col min="28" max="33" width="7.875" style="193" customWidth="1"/>
    <col min="34" max="34" width="7.5" style="193" customWidth="1"/>
    <col min="35" max="36" width="3.125" style="193" customWidth="1"/>
    <col min="37" max="37" width="7.75" style="193" customWidth="1"/>
    <col min="38" max="16384" width="9" style="193"/>
  </cols>
  <sheetData>
    <row r="1" spans="2:37" s="203" customFormat="1" ht="19.5" customHeight="1">
      <c r="B1" s="503" t="s">
        <v>315</v>
      </c>
      <c r="C1" s="503"/>
      <c r="D1" s="503"/>
      <c r="E1" s="503"/>
      <c r="F1" s="503"/>
      <c r="G1" s="503"/>
      <c r="H1" s="503"/>
      <c r="I1" s="503"/>
      <c r="J1" s="503"/>
      <c r="K1" s="503"/>
      <c r="L1" s="503"/>
      <c r="M1" s="503"/>
      <c r="N1" s="245"/>
      <c r="O1" s="246"/>
      <c r="Y1" s="503" t="s">
        <v>261</v>
      </c>
      <c r="Z1" s="503"/>
      <c r="AA1" s="503"/>
      <c r="AB1" s="503"/>
      <c r="AC1" s="503"/>
      <c r="AD1" s="503"/>
      <c r="AE1" s="503"/>
      <c r="AF1" s="503"/>
      <c r="AG1" s="503"/>
      <c r="AH1" s="503"/>
      <c r="AI1" s="503"/>
      <c r="AJ1" s="503"/>
      <c r="AK1" s="245"/>
    </row>
    <row r="2" spans="2:37" s="249" customFormat="1" ht="23.25" customHeight="1">
      <c r="B2" s="504" t="s">
        <v>198</v>
      </c>
      <c r="C2" s="504"/>
      <c r="D2" s="504"/>
      <c r="E2" s="504"/>
      <c r="F2" s="504"/>
      <c r="G2" s="504"/>
      <c r="H2" s="504"/>
      <c r="I2" s="504"/>
      <c r="J2" s="504"/>
      <c r="K2" s="504"/>
      <c r="L2" s="504"/>
      <c r="M2" s="504"/>
      <c r="N2" s="247"/>
      <c r="O2" s="248"/>
      <c r="P2" s="504" t="s">
        <v>241</v>
      </c>
      <c r="Q2" s="504"/>
      <c r="R2" s="504"/>
      <c r="S2" s="504"/>
      <c r="T2" s="504"/>
      <c r="U2" s="504"/>
      <c r="V2" s="248"/>
      <c r="W2" s="248"/>
      <c r="Y2" s="504" t="s">
        <v>198</v>
      </c>
      <c r="Z2" s="504"/>
      <c r="AA2" s="504"/>
      <c r="AB2" s="504"/>
      <c r="AC2" s="504"/>
      <c r="AD2" s="504"/>
      <c r="AE2" s="504"/>
      <c r="AF2" s="504"/>
      <c r="AG2" s="504"/>
      <c r="AH2" s="504"/>
      <c r="AI2" s="504"/>
      <c r="AJ2" s="504"/>
      <c r="AK2" s="247"/>
    </row>
    <row r="3" spans="2:37" s="203" customFormat="1" ht="21" customHeight="1" thickBot="1">
      <c r="C3" s="199"/>
      <c r="I3" s="505" t="s">
        <v>380</v>
      </c>
      <c r="J3" s="505"/>
      <c r="K3" s="505"/>
      <c r="L3" s="505"/>
      <c r="M3" s="505"/>
      <c r="N3" s="250"/>
      <c r="O3" s="251"/>
      <c r="P3" s="252"/>
      <c r="Z3" s="199"/>
      <c r="AG3" s="505" t="s">
        <v>245</v>
      </c>
      <c r="AH3" s="505"/>
      <c r="AI3" s="505"/>
      <c r="AJ3" s="505"/>
      <c r="AK3" s="250"/>
    </row>
    <row r="4" spans="2:37" s="203" customFormat="1" ht="13.5" customHeight="1">
      <c r="B4" s="524" t="s">
        <v>3</v>
      </c>
      <c r="C4" s="526" t="s">
        <v>83</v>
      </c>
      <c r="D4" s="528" t="s">
        <v>84</v>
      </c>
      <c r="E4" s="253" t="s">
        <v>300</v>
      </c>
      <c r="F4" s="253" t="s">
        <v>301</v>
      </c>
      <c r="G4" s="253" t="s">
        <v>303</v>
      </c>
      <c r="H4" s="253" t="s">
        <v>304</v>
      </c>
      <c r="I4" s="253" t="s">
        <v>305</v>
      </c>
      <c r="J4" s="253" t="s">
        <v>306</v>
      </c>
      <c r="K4" s="530" t="s">
        <v>85</v>
      </c>
      <c r="L4" s="532" t="s">
        <v>86</v>
      </c>
      <c r="M4" s="534" t="s">
        <v>87</v>
      </c>
      <c r="N4" s="254" t="s">
        <v>302</v>
      </c>
      <c r="O4" s="251"/>
      <c r="P4" s="255"/>
      <c r="Q4" s="256" t="s">
        <v>291</v>
      </c>
      <c r="R4" s="255"/>
      <c r="S4" s="255"/>
      <c r="Y4" s="506" t="s">
        <v>3</v>
      </c>
      <c r="Z4" s="509" t="s">
        <v>83</v>
      </c>
      <c r="AA4" s="512" t="s">
        <v>84</v>
      </c>
      <c r="AB4" s="253" t="s">
        <v>224</v>
      </c>
      <c r="AC4" s="253" t="s">
        <v>225</v>
      </c>
      <c r="AD4" s="253" t="s">
        <v>226</v>
      </c>
      <c r="AE4" s="253" t="s">
        <v>227</v>
      </c>
      <c r="AF4" s="253" t="s">
        <v>228</v>
      </c>
      <c r="AG4" s="253" t="s">
        <v>229</v>
      </c>
      <c r="AH4" s="515" t="s">
        <v>85</v>
      </c>
      <c r="AI4" s="518" t="s">
        <v>204</v>
      </c>
      <c r="AJ4" s="521" t="s">
        <v>205</v>
      </c>
      <c r="AK4" s="257" t="s">
        <v>159</v>
      </c>
    </row>
    <row r="5" spans="2:37" s="203" customFormat="1" ht="13.5" customHeight="1">
      <c r="B5" s="525"/>
      <c r="C5" s="527"/>
      <c r="D5" s="529"/>
      <c r="E5" s="258">
        <v>45123</v>
      </c>
      <c r="F5" s="258">
        <v>45158</v>
      </c>
      <c r="G5" s="258">
        <v>45186</v>
      </c>
      <c r="H5" s="258">
        <v>45214</v>
      </c>
      <c r="I5" s="258">
        <v>45249</v>
      </c>
      <c r="J5" s="258">
        <v>45277</v>
      </c>
      <c r="K5" s="531"/>
      <c r="L5" s="533"/>
      <c r="M5" s="535"/>
      <c r="N5" s="258">
        <v>45172</v>
      </c>
      <c r="O5" s="251"/>
      <c r="P5" s="255"/>
      <c r="Q5" s="255"/>
      <c r="R5" s="255"/>
      <c r="S5" s="255" t="s">
        <v>155</v>
      </c>
      <c r="T5" s="203" t="s">
        <v>156</v>
      </c>
      <c r="Y5" s="507"/>
      <c r="Z5" s="510"/>
      <c r="AA5" s="513"/>
      <c r="AB5" s="258">
        <v>42750</v>
      </c>
      <c r="AC5" s="258">
        <v>42787</v>
      </c>
      <c r="AD5" s="258">
        <v>42813</v>
      </c>
      <c r="AE5" s="258">
        <v>42841</v>
      </c>
      <c r="AF5" s="258">
        <v>42876</v>
      </c>
      <c r="AG5" s="258">
        <v>42904</v>
      </c>
      <c r="AH5" s="516"/>
      <c r="AI5" s="519"/>
      <c r="AJ5" s="522"/>
      <c r="AK5" s="259">
        <v>42617</v>
      </c>
    </row>
    <row r="6" spans="2:37" s="265" customFormat="1" ht="28.5">
      <c r="B6" s="525"/>
      <c r="C6" s="527"/>
      <c r="D6" s="529"/>
      <c r="E6" s="260" t="s">
        <v>244</v>
      </c>
      <c r="F6" s="260" t="s">
        <v>246</v>
      </c>
      <c r="G6" s="260" t="s">
        <v>265</v>
      </c>
      <c r="H6" s="260" t="s">
        <v>244</v>
      </c>
      <c r="I6" s="260" t="s">
        <v>70</v>
      </c>
      <c r="J6" s="260" t="s">
        <v>70</v>
      </c>
      <c r="K6" s="531"/>
      <c r="L6" s="533"/>
      <c r="M6" s="535"/>
      <c r="N6" s="260" t="s">
        <v>58</v>
      </c>
      <c r="O6" s="261"/>
      <c r="P6" s="262" t="s">
        <v>3</v>
      </c>
      <c r="Q6" s="263" t="s">
        <v>83</v>
      </c>
      <c r="R6" s="264" t="s">
        <v>84</v>
      </c>
      <c r="S6" s="264" t="s">
        <v>85</v>
      </c>
      <c r="T6" s="264" t="s">
        <v>157</v>
      </c>
      <c r="U6" s="264" t="s">
        <v>158</v>
      </c>
      <c r="Y6" s="508"/>
      <c r="Z6" s="511"/>
      <c r="AA6" s="514"/>
      <c r="AB6" s="260" t="s">
        <v>207</v>
      </c>
      <c r="AC6" s="260" t="s">
        <v>70</v>
      </c>
      <c r="AD6" s="260" t="s">
        <v>70</v>
      </c>
      <c r="AE6" s="260" t="s">
        <v>70</v>
      </c>
      <c r="AF6" s="260" t="s">
        <v>43</v>
      </c>
      <c r="AG6" s="260" t="s">
        <v>70</v>
      </c>
      <c r="AH6" s="517"/>
      <c r="AI6" s="520"/>
      <c r="AJ6" s="523"/>
      <c r="AK6" s="266" t="s">
        <v>140</v>
      </c>
    </row>
    <row r="7" spans="2:37" s="203" customFormat="1" ht="14.25">
      <c r="B7" s="267" t="s">
        <v>115</v>
      </c>
      <c r="C7" s="129">
        <v>150</v>
      </c>
      <c r="D7" s="130" t="str">
        <f t="shared" ref="D7:D26" si="0">IF(ISBLANK(C7),"",VLOOKUP(C7,各艇データ,2,FALSE))</f>
        <v>SHARK X</v>
      </c>
      <c r="E7" s="268">
        <v>10</v>
      </c>
      <c r="F7" s="268">
        <v>20</v>
      </c>
      <c r="G7" s="268">
        <v>30</v>
      </c>
      <c r="H7" s="268"/>
      <c r="I7" s="268">
        <v>1</v>
      </c>
      <c r="J7" s="268"/>
      <c r="K7" s="270">
        <f t="shared" ref="K7:K26" si="1">SUM(E7:J7)</f>
        <v>61</v>
      </c>
      <c r="L7" s="271" t="s">
        <v>381</v>
      </c>
      <c r="M7" s="453" t="s">
        <v>381</v>
      </c>
      <c r="N7" s="272"/>
      <c r="O7" s="273"/>
      <c r="P7" s="274" t="s">
        <v>88</v>
      </c>
      <c r="Q7" s="129">
        <v>150</v>
      </c>
      <c r="R7" s="130" t="str">
        <f t="shared" ref="R7" si="2">IF(ISBLANK(Q7),"",VLOOKUP(Q7,各艇データ,2,FALSE))</f>
        <v>SHARK X</v>
      </c>
      <c r="S7" s="270">
        <v>89</v>
      </c>
      <c r="T7" s="275">
        <v>61</v>
      </c>
      <c r="U7" s="275">
        <f t="shared" ref="U7" si="3">SUM(S7:T7)</f>
        <v>150</v>
      </c>
      <c r="Y7" s="267" t="s">
        <v>88</v>
      </c>
      <c r="Z7" s="234">
        <v>150</v>
      </c>
      <c r="AA7" s="235" t="s">
        <v>200</v>
      </c>
      <c r="AB7" s="268">
        <v>20</v>
      </c>
      <c r="AC7" s="268"/>
      <c r="AD7" s="269"/>
      <c r="AE7" s="269"/>
      <c r="AF7" s="269"/>
      <c r="AG7" s="268"/>
      <c r="AH7" s="270">
        <v>20</v>
      </c>
      <c r="AI7" s="271"/>
      <c r="AJ7" s="271"/>
      <c r="AK7" s="272"/>
    </row>
    <row r="8" spans="2:37" s="203" customFormat="1" ht="14.25">
      <c r="B8" s="276" t="s">
        <v>89</v>
      </c>
      <c r="C8" s="140">
        <v>6732</v>
      </c>
      <c r="D8" s="141" t="str">
        <f t="shared" si="0"/>
        <v>アイデアル</v>
      </c>
      <c r="E8" s="277">
        <v>18.3</v>
      </c>
      <c r="F8" s="277">
        <v>8.6</v>
      </c>
      <c r="G8" s="277">
        <v>27.9</v>
      </c>
      <c r="H8" s="277"/>
      <c r="I8" s="277">
        <v>1</v>
      </c>
      <c r="J8" s="277"/>
      <c r="K8" s="278">
        <f t="shared" si="1"/>
        <v>55.8</v>
      </c>
      <c r="L8" s="279" t="s">
        <v>381</v>
      </c>
      <c r="M8" s="454" t="s">
        <v>381</v>
      </c>
      <c r="N8" s="280">
        <v>1</v>
      </c>
      <c r="O8" s="281"/>
      <c r="P8" s="282" t="s">
        <v>89</v>
      </c>
      <c r="Q8" s="140">
        <v>312</v>
      </c>
      <c r="R8" s="141" t="str">
        <f>IF(ISBLANK(Q8),"",VLOOKUP(Q8,各艇データ,2,FALSE))</f>
        <v>はやとり</v>
      </c>
      <c r="S8" s="275">
        <v>72.3</v>
      </c>
      <c r="T8" s="275">
        <v>54.9</v>
      </c>
      <c r="U8" s="275">
        <f t="shared" ref="U8:U29" si="4">SUM(S8:T8)</f>
        <v>127.19999999999999</v>
      </c>
      <c r="Y8" s="276" t="s">
        <v>89</v>
      </c>
      <c r="Z8" s="236">
        <v>6732</v>
      </c>
      <c r="AA8" s="237" t="s">
        <v>38</v>
      </c>
      <c r="AB8" s="277">
        <v>18.5</v>
      </c>
      <c r="AC8" s="277"/>
      <c r="AD8" s="277"/>
      <c r="AE8" s="283"/>
      <c r="AF8" s="277"/>
      <c r="AG8" s="277"/>
      <c r="AH8" s="278">
        <v>18.5</v>
      </c>
      <c r="AI8" s="279"/>
      <c r="AJ8" s="279"/>
      <c r="AK8" s="280"/>
    </row>
    <row r="9" spans="2:37" s="203" customFormat="1" ht="14.25">
      <c r="B9" s="276" t="s">
        <v>90</v>
      </c>
      <c r="C9" s="140">
        <v>312</v>
      </c>
      <c r="D9" s="141" t="str">
        <f t="shared" si="0"/>
        <v>はやとり</v>
      </c>
      <c r="E9" s="277">
        <v>11.7</v>
      </c>
      <c r="F9" s="277">
        <v>18.600000000000001</v>
      </c>
      <c r="G9" s="277">
        <v>23.6</v>
      </c>
      <c r="H9" s="277"/>
      <c r="I9" s="277">
        <v>1</v>
      </c>
      <c r="J9" s="277"/>
      <c r="K9" s="278">
        <f t="shared" si="1"/>
        <v>54.900000000000006</v>
      </c>
      <c r="L9" s="279" t="s">
        <v>381</v>
      </c>
      <c r="M9" s="454" t="s">
        <v>381</v>
      </c>
      <c r="N9" s="280">
        <v>2</v>
      </c>
      <c r="O9" s="273"/>
      <c r="P9" s="282" t="s">
        <v>90</v>
      </c>
      <c r="Q9" s="140">
        <v>6732</v>
      </c>
      <c r="R9" s="141" t="str">
        <f>IF(ISBLANK(Q9),"",VLOOKUP(Q9,各艇データ,2,FALSE))</f>
        <v>アイデアル</v>
      </c>
      <c r="S9" s="278">
        <v>57.7</v>
      </c>
      <c r="T9" s="275">
        <v>55.8</v>
      </c>
      <c r="U9" s="275">
        <f t="shared" si="4"/>
        <v>113.5</v>
      </c>
      <c r="Y9" s="276" t="s">
        <v>90</v>
      </c>
      <c r="Z9" s="236">
        <v>6793</v>
      </c>
      <c r="AA9" s="237" t="s">
        <v>210</v>
      </c>
      <c r="AB9" s="285">
        <v>16.899999999999999</v>
      </c>
      <c r="AC9" s="277"/>
      <c r="AD9" s="286"/>
      <c r="AE9" s="278"/>
      <c r="AF9" s="285"/>
      <c r="AG9" s="277"/>
      <c r="AH9" s="278">
        <v>16.899999999999999</v>
      </c>
      <c r="AI9" s="279"/>
      <c r="AJ9" s="279"/>
      <c r="AK9" s="280"/>
    </row>
    <row r="10" spans="2:37" s="203" customFormat="1" ht="14.25">
      <c r="B10" s="276" t="s">
        <v>91</v>
      </c>
      <c r="C10" s="140">
        <v>1611</v>
      </c>
      <c r="D10" s="141" t="str">
        <f t="shared" si="0"/>
        <v>ﾈﾌﾟﾁｭｰﾝXⅡ</v>
      </c>
      <c r="E10" s="277">
        <v>16.7</v>
      </c>
      <c r="F10" s="277">
        <v>15.7</v>
      </c>
      <c r="G10" s="277">
        <v>21.4</v>
      </c>
      <c r="H10" s="277"/>
      <c r="I10" s="277">
        <v>1</v>
      </c>
      <c r="J10" s="277"/>
      <c r="K10" s="278">
        <f t="shared" si="1"/>
        <v>54.8</v>
      </c>
      <c r="L10" s="279" t="s">
        <v>381</v>
      </c>
      <c r="M10" s="454" t="s">
        <v>381</v>
      </c>
      <c r="N10" s="280"/>
      <c r="O10" s="273"/>
      <c r="P10" s="282" t="s">
        <v>91</v>
      </c>
      <c r="Q10" s="140">
        <v>321</v>
      </c>
      <c r="R10" s="141" t="str">
        <f>IF(ISBLANK(Q10),"",VLOOKUP(Q10,各艇データ,2,FALSE))</f>
        <v>かまくら</v>
      </c>
      <c r="S10" s="278">
        <v>51.1</v>
      </c>
      <c r="T10" s="275">
        <v>53.2</v>
      </c>
      <c r="U10" s="275">
        <f t="shared" si="4"/>
        <v>104.30000000000001</v>
      </c>
      <c r="Y10" s="276" t="s">
        <v>91</v>
      </c>
      <c r="Z10" s="236">
        <v>321</v>
      </c>
      <c r="AA10" s="237" t="s">
        <v>28</v>
      </c>
      <c r="AB10" s="277">
        <v>15.4</v>
      </c>
      <c r="AC10" s="277"/>
      <c r="AD10" s="277"/>
      <c r="AE10" s="277"/>
      <c r="AF10" s="277"/>
      <c r="AG10" s="277"/>
      <c r="AH10" s="278">
        <v>15.4</v>
      </c>
      <c r="AI10" s="279"/>
      <c r="AJ10" s="279"/>
      <c r="AK10" s="280"/>
    </row>
    <row r="11" spans="2:37" s="203" customFormat="1" ht="14.25">
      <c r="B11" s="287" t="s">
        <v>116</v>
      </c>
      <c r="C11" s="152">
        <v>321</v>
      </c>
      <c r="D11" s="141" t="str">
        <f t="shared" si="0"/>
        <v>かまくら</v>
      </c>
      <c r="E11" s="296">
        <v>20</v>
      </c>
      <c r="F11" s="289">
        <v>12.9</v>
      </c>
      <c r="G11" s="289">
        <v>19.3</v>
      </c>
      <c r="H11" s="289"/>
      <c r="I11" s="289">
        <v>1</v>
      </c>
      <c r="J11" s="289"/>
      <c r="K11" s="291">
        <f t="shared" si="1"/>
        <v>53.2</v>
      </c>
      <c r="L11" s="292" t="s">
        <v>381</v>
      </c>
      <c r="M11" s="455" t="s">
        <v>381</v>
      </c>
      <c r="N11" s="293"/>
      <c r="O11" s="273"/>
      <c r="P11" s="294" t="s">
        <v>92</v>
      </c>
      <c r="Q11" s="152">
        <v>6269</v>
      </c>
      <c r="R11" s="141" t="str">
        <f>IF(ISBLANK(Q11),"",VLOOKUP(Q11,各艇データ,2,FALSE))</f>
        <v>VITTORIA</v>
      </c>
      <c r="S11" s="295">
        <v>50.3</v>
      </c>
      <c r="T11" s="295">
        <v>36.700000000000003</v>
      </c>
      <c r="U11" s="295">
        <f t="shared" si="4"/>
        <v>87</v>
      </c>
      <c r="Y11" s="287" t="s">
        <v>92</v>
      </c>
      <c r="Z11" s="238">
        <v>312</v>
      </c>
      <c r="AA11" s="288" t="s">
        <v>27</v>
      </c>
      <c r="AB11" s="296">
        <v>13.8</v>
      </c>
      <c r="AC11" s="289"/>
      <c r="AD11" s="297"/>
      <c r="AE11" s="289"/>
      <c r="AF11" s="289"/>
      <c r="AG11" s="289"/>
      <c r="AH11" s="291">
        <v>13.8</v>
      </c>
      <c r="AI11" s="292"/>
      <c r="AJ11" s="292"/>
      <c r="AK11" s="293"/>
    </row>
    <row r="12" spans="2:37" s="203" customFormat="1" ht="14.25">
      <c r="B12" s="267" t="s">
        <v>93</v>
      </c>
      <c r="C12" s="129">
        <v>6269</v>
      </c>
      <c r="D12" s="235" t="str">
        <f t="shared" si="0"/>
        <v>VITTORIA</v>
      </c>
      <c r="E12" s="268"/>
      <c r="F12" s="268">
        <v>10</v>
      </c>
      <c r="G12" s="268">
        <v>25.7</v>
      </c>
      <c r="H12" s="268"/>
      <c r="I12" s="268">
        <v>1</v>
      </c>
      <c r="J12" s="310"/>
      <c r="K12" s="299">
        <f t="shared" si="1"/>
        <v>36.700000000000003</v>
      </c>
      <c r="L12" s="271"/>
      <c r="M12" s="453" t="s">
        <v>381</v>
      </c>
      <c r="N12" s="301"/>
      <c r="O12" s="273"/>
      <c r="P12" s="274" t="s">
        <v>93</v>
      </c>
      <c r="Q12" s="129">
        <v>5797</v>
      </c>
      <c r="R12" s="130" t="str">
        <f t="shared" ref="R12" si="5">IF(ISBLANK(Q12),"",VLOOKUP(Q12,各艇データ,2,FALSE))</f>
        <v>Zipang</v>
      </c>
      <c r="S12" s="302">
        <v>59.7</v>
      </c>
      <c r="T12" s="302">
        <v>25.3</v>
      </c>
      <c r="U12" s="302">
        <f t="shared" si="4"/>
        <v>85</v>
      </c>
      <c r="Y12" s="267" t="s">
        <v>93</v>
      </c>
      <c r="Z12" s="234">
        <v>1733</v>
      </c>
      <c r="AA12" s="235" t="s">
        <v>137</v>
      </c>
      <c r="AB12" s="268">
        <v>12.3</v>
      </c>
      <c r="AC12" s="268"/>
      <c r="AD12" s="303"/>
      <c r="AE12" s="268"/>
      <c r="AF12" s="268"/>
      <c r="AG12" s="268"/>
      <c r="AH12" s="299">
        <v>12.3</v>
      </c>
      <c r="AI12" s="300"/>
      <c r="AJ12" s="300"/>
      <c r="AK12" s="301"/>
    </row>
    <row r="13" spans="2:37" s="203" customFormat="1" ht="14.25">
      <c r="B13" s="276" t="s">
        <v>94</v>
      </c>
      <c r="C13" s="140">
        <v>5752</v>
      </c>
      <c r="D13" s="141" t="str">
        <f t="shared" si="0"/>
        <v>アルファ</v>
      </c>
      <c r="E13" s="285">
        <v>1</v>
      </c>
      <c r="F13" s="305">
        <v>14.3</v>
      </c>
      <c r="G13" s="277">
        <v>17.100000000000001</v>
      </c>
      <c r="H13" s="277"/>
      <c r="I13" s="277">
        <v>1</v>
      </c>
      <c r="J13" s="277"/>
      <c r="K13" s="278">
        <f t="shared" si="1"/>
        <v>33.400000000000006</v>
      </c>
      <c r="L13" s="279" t="s">
        <v>381</v>
      </c>
      <c r="M13" s="454" t="s">
        <v>381</v>
      </c>
      <c r="N13" s="280"/>
      <c r="O13" s="273"/>
      <c r="P13" s="282" t="s">
        <v>94</v>
      </c>
      <c r="Q13" s="140">
        <v>1611</v>
      </c>
      <c r="R13" s="141" t="str">
        <f t="shared" ref="R13:R29" si="6">IF(ISBLANK(Q13),"",VLOOKUP(Q13,各艇データ,2,FALSE))</f>
        <v>ﾈﾌﾟﾁｭｰﾝXⅡ</v>
      </c>
      <c r="S13" s="278">
        <v>18.100000000000001</v>
      </c>
      <c r="T13" s="275">
        <v>54.8</v>
      </c>
      <c r="U13" s="275">
        <f t="shared" si="4"/>
        <v>72.900000000000006</v>
      </c>
      <c r="Y13" s="276" t="s">
        <v>94</v>
      </c>
      <c r="Z13" s="236">
        <v>199</v>
      </c>
      <c r="AA13" s="237" t="s">
        <v>26</v>
      </c>
      <c r="AB13" s="277">
        <v>10.8</v>
      </c>
      <c r="AC13" s="277"/>
      <c r="AD13" s="283"/>
      <c r="AE13" s="277"/>
      <c r="AF13" s="284"/>
      <c r="AG13" s="277"/>
      <c r="AH13" s="278">
        <v>10.8</v>
      </c>
      <c r="AI13" s="279"/>
      <c r="AJ13" s="304"/>
      <c r="AK13" s="280"/>
    </row>
    <row r="14" spans="2:37" s="203" customFormat="1" ht="14.25">
      <c r="B14" s="276" t="s">
        <v>95</v>
      </c>
      <c r="C14" s="361">
        <v>5797</v>
      </c>
      <c r="D14" s="141" t="str">
        <f t="shared" si="0"/>
        <v>Zipang</v>
      </c>
      <c r="E14" s="277"/>
      <c r="F14" s="277">
        <v>11.4</v>
      </c>
      <c r="G14" s="277">
        <v>12.9</v>
      </c>
      <c r="H14" s="277"/>
      <c r="I14" s="277">
        <v>1</v>
      </c>
      <c r="J14" s="277"/>
      <c r="K14" s="278">
        <f t="shared" si="1"/>
        <v>25.3</v>
      </c>
      <c r="L14" s="304"/>
      <c r="M14" s="454" t="s">
        <v>381</v>
      </c>
      <c r="N14" s="280"/>
      <c r="O14" s="273"/>
      <c r="P14" s="282" t="s">
        <v>95</v>
      </c>
      <c r="Q14" s="140">
        <v>380</v>
      </c>
      <c r="R14" s="141" t="str">
        <f t="shared" si="6"/>
        <v>テティス</v>
      </c>
      <c r="S14" s="275">
        <v>45</v>
      </c>
      <c r="T14" s="275">
        <v>17</v>
      </c>
      <c r="U14" s="275">
        <f t="shared" si="4"/>
        <v>62</v>
      </c>
      <c r="Y14" s="276" t="s">
        <v>95</v>
      </c>
      <c r="Z14" s="236">
        <v>5755</v>
      </c>
      <c r="AA14" s="237" t="s">
        <v>202</v>
      </c>
      <c r="AB14" s="277">
        <v>9.1999999999999993</v>
      </c>
      <c r="AC14" s="277"/>
      <c r="AD14" s="283"/>
      <c r="AE14" s="277"/>
      <c r="AF14" s="277"/>
      <c r="AG14" s="277"/>
      <c r="AH14" s="278">
        <v>9.1999999999999993</v>
      </c>
      <c r="AI14" s="300"/>
      <c r="AJ14" s="304"/>
      <c r="AK14" s="280"/>
    </row>
    <row r="15" spans="2:37" s="203" customFormat="1" ht="14.25">
      <c r="B15" s="276" t="s">
        <v>96</v>
      </c>
      <c r="C15" s="140">
        <v>199</v>
      </c>
      <c r="D15" s="141" t="str">
        <f t="shared" si="0"/>
        <v>サ－モン4</v>
      </c>
      <c r="E15" s="277">
        <v>6.7</v>
      </c>
      <c r="F15" s="451">
        <v>1</v>
      </c>
      <c r="G15" s="277">
        <v>10.7</v>
      </c>
      <c r="H15" s="277"/>
      <c r="I15" s="277">
        <v>1</v>
      </c>
      <c r="J15" s="277"/>
      <c r="K15" s="278">
        <f t="shared" si="1"/>
        <v>19.399999999999999</v>
      </c>
      <c r="L15" s="279" t="s">
        <v>381</v>
      </c>
      <c r="M15" s="454" t="s">
        <v>381</v>
      </c>
      <c r="N15" s="280"/>
      <c r="O15" s="281"/>
      <c r="P15" s="282" t="s">
        <v>96</v>
      </c>
      <c r="Q15" s="140">
        <v>1733</v>
      </c>
      <c r="R15" s="237" t="str">
        <f t="shared" si="6"/>
        <v>ケロニア</v>
      </c>
      <c r="S15" s="275">
        <v>39.9</v>
      </c>
      <c r="T15" s="275">
        <v>16</v>
      </c>
      <c r="U15" s="275">
        <f t="shared" si="4"/>
        <v>55.9</v>
      </c>
      <c r="Y15" s="276" t="s">
        <v>96</v>
      </c>
      <c r="Z15" s="236">
        <v>1611</v>
      </c>
      <c r="AA15" s="237" t="s">
        <v>272</v>
      </c>
      <c r="AB15" s="277">
        <v>7.7</v>
      </c>
      <c r="AC15" s="277"/>
      <c r="AD15" s="277"/>
      <c r="AE15" s="284"/>
      <c r="AF15" s="277"/>
      <c r="AG15" s="277"/>
      <c r="AH15" s="278">
        <v>7.7</v>
      </c>
      <c r="AI15" s="279"/>
      <c r="AJ15" s="304"/>
      <c r="AK15" s="280"/>
    </row>
    <row r="16" spans="2:37" s="203" customFormat="1" ht="14.25">
      <c r="B16" s="287" t="s">
        <v>97</v>
      </c>
      <c r="C16" s="152">
        <v>346</v>
      </c>
      <c r="D16" s="153" t="str">
        <f t="shared" si="0"/>
        <v>飛車角</v>
      </c>
      <c r="E16" s="289">
        <v>5</v>
      </c>
      <c r="F16" s="296">
        <v>2.9</v>
      </c>
      <c r="G16" s="289">
        <v>8.6</v>
      </c>
      <c r="H16" s="289"/>
      <c r="I16" s="289">
        <v>1</v>
      </c>
      <c r="J16" s="289"/>
      <c r="K16" s="291">
        <f t="shared" si="1"/>
        <v>17.5</v>
      </c>
      <c r="L16" s="279" t="s">
        <v>381</v>
      </c>
      <c r="M16" s="454" t="s">
        <v>381</v>
      </c>
      <c r="N16" s="293">
        <v>5</v>
      </c>
      <c r="O16" s="273" t="s">
        <v>154</v>
      </c>
      <c r="P16" s="294" t="s">
        <v>97</v>
      </c>
      <c r="Q16" s="152">
        <v>346</v>
      </c>
      <c r="R16" s="239" t="str">
        <f t="shared" si="6"/>
        <v>飛車角</v>
      </c>
      <c r="S16" s="295">
        <v>33.9</v>
      </c>
      <c r="T16" s="295">
        <v>17.5</v>
      </c>
      <c r="U16" s="295">
        <f t="shared" si="4"/>
        <v>51.4</v>
      </c>
      <c r="Y16" s="287" t="s">
        <v>97</v>
      </c>
      <c r="Z16" s="238">
        <v>4469</v>
      </c>
      <c r="AA16" s="239" t="s">
        <v>39</v>
      </c>
      <c r="AB16" s="289">
        <v>6.2</v>
      </c>
      <c r="AC16" s="289"/>
      <c r="AD16" s="289"/>
      <c r="AE16" s="289"/>
      <c r="AF16" s="289"/>
      <c r="AG16" s="289"/>
      <c r="AH16" s="291">
        <v>6.2</v>
      </c>
      <c r="AI16" s="292"/>
      <c r="AJ16" s="306"/>
      <c r="AK16" s="293"/>
    </row>
    <row r="17" spans="2:37" s="203" customFormat="1" ht="14.25">
      <c r="B17" s="267" t="s">
        <v>117</v>
      </c>
      <c r="C17" s="129">
        <v>1985</v>
      </c>
      <c r="D17" s="185" t="str">
        <f t="shared" si="0"/>
        <v>波勝</v>
      </c>
      <c r="E17" s="268"/>
      <c r="F17" s="268">
        <v>17.100000000000001</v>
      </c>
      <c r="G17" s="269"/>
      <c r="H17" s="269"/>
      <c r="I17" s="268"/>
      <c r="J17" s="310"/>
      <c r="K17" s="299">
        <f t="shared" si="1"/>
        <v>17.100000000000001</v>
      </c>
      <c r="L17" s="279"/>
      <c r="M17" s="454"/>
      <c r="N17" s="301"/>
      <c r="O17" s="281"/>
      <c r="P17" s="274" t="s">
        <v>98</v>
      </c>
      <c r="Q17" s="129">
        <v>5752</v>
      </c>
      <c r="R17" s="185" t="str">
        <f t="shared" si="6"/>
        <v>アルファ</v>
      </c>
      <c r="S17" s="275">
        <v>16.600000000000001</v>
      </c>
      <c r="T17" s="302">
        <v>33.4</v>
      </c>
      <c r="U17" s="302">
        <f t="shared" si="4"/>
        <v>50</v>
      </c>
      <c r="Y17" s="267" t="s">
        <v>98</v>
      </c>
      <c r="Z17" s="234">
        <v>162</v>
      </c>
      <c r="AA17" s="242" t="s">
        <v>216</v>
      </c>
      <c r="AB17" s="268">
        <v>4.5999999999999996</v>
      </c>
      <c r="AC17" s="298"/>
      <c r="AD17" s="303"/>
      <c r="AE17" s="268"/>
      <c r="AF17" s="268"/>
      <c r="AG17" s="308"/>
      <c r="AH17" s="299">
        <v>4.5999999999999996</v>
      </c>
      <c r="AI17" s="300"/>
      <c r="AJ17" s="307"/>
      <c r="AK17" s="301"/>
    </row>
    <row r="18" spans="2:37" s="203" customFormat="1" ht="14.25">
      <c r="B18" s="276" t="s">
        <v>118</v>
      </c>
      <c r="C18" s="140">
        <v>380</v>
      </c>
      <c r="D18" s="185" t="str">
        <f t="shared" si="0"/>
        <v>テティス</v>
      </c>
      <c r="E18" s="277">
        <v>1</v>
      </c>
      <c r="F18" s="277"/>
      <c r="G18" s="277">
        <v>15</v>
      </c>
      <c r="H18" s="277"/>
      <c r="I18" s="305">
        <v>1</v>
      </c>
      <c r="J18" s="305"/>
      <c r="K18" s="278">
        <f t="shared" si="1"/>
        <v>17</v>
      </c>
      <c r="L18" s="279"/>
      <c r="M18" s="454" t="s">
        <v>381</v>
      </c>
      <c r="N18" s="280">
        <v>6</v>
      </c>
      <c r="O18" s="273"/>
      <c r="P18" s="282" t="s">
        <v>99</v>
      </c>
      <c r="Q18" s="140">
        <v>1985</v>
      </c>
      <c r="R18" s="185" t="str">
        <f t="shared" si="6"/>
        <v>波勝</v>
      </c>
      <c r="S18" s="275">
        <v>19.7</v>
      </c>
      <c r="T18" s="275">
        <v>17.100000000000001</v>
      </c>
      <c r="U18" s="275">
        <f t="shared" si="4"/>
        <v>36.799999999999997</v>
      </c>
      <c r="Y18" s="276" t="s">
        <v>99</v>
      </c>
      <c r="Z18" s="236">
        <v>6934</v>
      </c>
      <c r="AA18" s="242" t="s">
        <v>250</v>
      </c>
      <c r="AB18" s="277">
        <v>3.1</v>
      </c>
      <c r="AC18" s="277"/>
      <c r="AD18" s="283"/>
      <c r="AE18" s="277"/>
      <c r="AF18" s="277"/>
      <c r="AG18" s="277"/>
      <c r="AH18" s="278">
        <v>3.1</v>
      </c>
      <c r="AI18" s="279"/>
      <c r="AJ18" s="304"/>
      <c r="AK18" s="280"/>
    </row>
    <row r="19" spans="2:37" s="203" customFormat="1" ht="14.25">
      <c r="B19" s="276" t="s">
        <v>100</v>
      </c>
      <c r="C19" s="140">
        <v>131</v>
      </c>
      <c r="D19" s="185" t="str">
        <f t="shared" si="0"/>
        <v>ふるたか</v>
      </c>
      <c r="E19" s="277">
        <v>8.3000000000000007</v>
      </c>
      <c r="F19" s="277">
        <v>7.1</v>
      </c>
      <c r="G19" s="277">
        <v>0</v>
      </c>
      <c r="H19" s="277"/>
      <c r="I19" s="277">
        <v>1</v>
      </c>
      <c r="J19" s="277"/>
      <c r="K19" s="278">
        <f t="shared" si="1"/>
        <v>16.399999999999999</v>
      </c>
      <c r="L19" s="279" t="s">
        <v>381</v>
      </c>
      <c r="M19" s="454" t="s">
        <v>381</v>
      </c>
      <c r="N19" s="280"/>
      <c r="O19" s="273"/>
      <c r="P19" s="282" t="s">
        <v>100</v>
      </c>
      <c r="Q19" s="361">
        <v>131</v>
      </c>
      <c r="R19" s="141" t="str">
        <f t="shared" si="6"/>
        <v>ふるたか</v>
      </c>
      <c r="S19" s="275">
        <v>17</v>
      </c>
      <c r="T19" s="275">
        <v>16.399999999999999</v>
      </c>
      <c r="U19" s="275">
        <f t="shared" si="4"/>
        <v>33.4</v>
      </c>
      <c r="Y19" s="276" t="s">
        <v>100</v>
      </c>
      <c r="Z19" s="236">
        <v>5752</v>
      </c>
      <c r="AA19" s="237" t="s">
        <v>41</v>
      </c>
      <c r="AB19" s="277">
        <v>1</v>
      </c>
      <c r="AC19" s="284"/>
      <c r="AD19" s="284"/>
      <c r="AE19" s="277"/>
      <c r="AF19" s="277"/>
      <c r="AG19" s="277"/>
      <c r="AH19" s="278">
        <v>1</v>
      </c>
      <c r="AI19" s="279"/>
      <c r="AJ19" s="304"/>
      <c r="AK19" s="280"/>
    </row>
    <row r="20" spans="2:37" s="203" customFormat="1" ht="14.25">
      <c r="B20" s="276" t="s">
        <v>101</v>
      </c>
      <c r="C20" s="140">
        <v>1733</v>
      </c>
      <c r="D20" s="141" t="str">
        <f t="shared" si="0"/>
        <v>ケロニア</v>
      </c>
      <c r="E20" s="277">
        <v>15</v>
      </c>
      <c r="F20" s="277"/>
      <c r="G20" s="277"/>
      <c r="H20" s="277"/>
      <c r="I20" s="277">
        <v>1</v>
      </c>
      <c r="J20" s="277"/>
      <c r="K20" s="278">
        <f t="shared" si="1"/>
        <v>16</v>
      </c>
      <c r="L20" s="279"/>
      <c r="M20" s="454" t="s">
        <v>381</v>
      </c>
      <c r="N20" s="280">
        <v>4</v>
      </c>
      <c r="O20" s="281"/>
      <c r="P20" s="282" t="s">
        <v>101</v>
      </c>
      <c r="Q20" s="236">
        <v>5275</v>
      </c>
      <c r="R20" s="237" t="str">
        <f t="shared" si="6"/>
        <v>VEGA7</v>
      </c>
      <c r="S20" s="275">
        <v>17.8</v>
      </c>
      <c r="T20" s="275">
        <v>13.3</v>
      </c>
      <c r="U20" s="275">
        <f t="shared" si="4"/>
        <v>31.1</v>
      </c>
      <c r="Y20" s="276" t="s">
        <v>101</v>
      </c>
      <c r="Z20" s="236"/>
      <c r="AA20" s="237"/>
      <c r="AB20" s="277"/>
      <c r="AC20" s="283"/>
      <c r="AD20" s="283"/>
      <c r="AE20" s="277"/>
      <c r="AF20" s="277"/>
      <c r="AG20" s="277"/>
      <c r="AH20" s="278"/>
      <c r="AI20" s="279"/>
      <c r="AJ20" s="304"/>
      <c r="AK20" s="280"/>
    </row>
    <row r="21" spans="2:37" s="203" customFormat="1" ht="14.25">
      <c r="B21" s="287" t="s">
        <v>102</v>
      </c>
      <c r="C21" s="152">
        <v>5275</v>
      </c>
      <c r="D21" s="378" t="str">
        <f t="shared" si="0"/>
        <v>VEGA7</v>
      </c>
      <c r="E21" s="289">
        <v>13.3</v>
      </c>
      <c r="F21" s="289"/>
      <c r="G21" s="289"/>
      <c r="H21" s="289"/>
      <c r="I21" s="289"/>
      <c r="J21" s="289"/>
      <c r="K21" s="291">
        <f t="shared" si="1"/>
        <v>13.3</v>
      </c>
      <c r="L21" s="292"/>
      <c r="M21" s="455" t="s">
        <v>381</v>
      </c>
      <c r="N21" s="293"/>
      <c r="O21" s="273"/>
      <c r="P21" s="294" t="s">
        <v>102</v>
      </c>
      <c r="Q21" s="238">
        <v>3387</v>
      </c>
      <c r="R21" s="288" t="str">
        <f t="shared" si="6"/>
        <v>BASIC</v>
      </c>
      <c r="S21" s="295">
        <v>27.2</v>
      </c>
      <c r="T21" s="295"/>
      <c r="U21" s="295">
        <f t="shared" si="4"/>
        <v>27.2</v>
      </c>
      <c r="Y21" s="287" t="s">
        <v>102</v>
      </c>
      <c r="Z21" s="238"/>
      <c r="AA21" s="288"/>
      <c r="AB21" s="289"/>
      <c r="AC21" s="289"/>
      <c r="AD21" s="297"/>
      <c r="AE21" s="289"/>
      <c r="AF21" s="289"/>
      <c r="AG21" s="289"/>
      <c r="AH21" s="291"/>
      <c r="AI21" s="292"/>
      <c r="AJ21" s="306"/>
      <c r="AK21" s="293"/>
    </row>
    <row r="22" spans="2:37" s="203" customFormat="1" ht="14.25">
      <c r="B22" s="267" t="s">
        <v>103</v>
      </c>
      <c r="C22" s="172">
        <v>4071</v>
      </c>
      <c r="D22" s="235" t="str">
        <f t="shared" si="0"/>
        <v>胡桃</v>
      </c>
      <c r="E22" s="268"/>
      <c r="F22" s="268">
        <v>5.7</v>
      </c>
      <c r="G22" s="268">
        <v>6.4</v>
      </c>
      <c r="H22" s="268"/>
      <c r="I22" s="268">
        <v>1</v>
      </c>
      <c r="J22" s="268"/>
      <c r="K22" s="270">
        <f t="shared" si="1"/>
        <v>13.100000000000001</v>
      </c>
      <c r="L22" s="271"/>
      <c r="M22" s="453" t="s">
        <v>381</v>
      </c>
      <c r="N22" s="301"/>
      <c r="O22" s="273"/>
      <c r="P22" s="274" t="s">
        <v>103</v>
      </c>
      <c r="Q22" s="231">
        <v>199</v>
      </c>
      <c r="R22" s="235" t="str">
        <f t="shared" si="6"/>
        <v>サ－モン4</v>
      </c>
      <c r="S22" s="302">
        <v>7.3</v>
      </c>
      <c r="T22" s="302">
        <v>19.399999999999999</v>
      </c>
      <c r="U22" s="302">
        <f t="shared" si="4"/>
        <v>26.7</v>
      </c>
      <c r="Y22" s="267" t="s">
        <v>103</v>
      </c>
      <c r="Z22" s="309"/>
      <c r="AA22" s="235"/>
      <c r="AB22" s="268"/>
      <c r="AC22" s="303"/>
      <c r="AD22" s="303"/>
      <c r="AE22" s="298"/>
      <c r="AF22" s="268"/>
      <c r="AG22" s="268"/>
      <c r="AH22" s="299"/>
      <c r="AI22" s="300"/>
      <c r="AJ22" s="307"/>
      <c r="AK22" s="301"/>
    </row>
    <row r="23" spans="2:37" s="203" customFormat="1" ht="14.25">
      <c r="B23" s="276" t="s">
        <v>104</v>
      </c>
      <c r="C23" s="140">
        <v>7014</v>
      </c>
      <c r="D23" s="141" t="str">
        <f t="shared" si="0"/>
        <v>CYNTHIA Ⅳ</v>
      </c>
      <c r="E23" s="310"/>
      <c r="F23" s="310"/>
      <c r="G23" s="310">
        <v>4.3</v>
      </c>
      <c r="H23" s="310"/>
      <c r="I23" s="310">
        <v>1</v>
      </c>
      <c r="J23" s="310"/>
      <c r="K23" s="299">
        <f t="shared" si="1"/>
        <v>5.3</v>
      </c>
      <c r="L23" s="279"/>
      <c r="M23" s="454" t="s">
        <v>381</v>
      </c>
      <c r="N23" s="301">
        <v>3</v>
      </c>
      <c r="O23" s="281"/>
      <c r="P23" s="282" t="s">
        <v>104</v>
      </c>
      <c r="Q23" s="140">
        <v>6934</v>
      </c>
      <c r="R23" s="237" t="str">
        <f t="shared" si="6"/>
        <v>香</v>
      </c>
      <c r="S23" s="275">
        <v>22.2</v>
      </c>
      <c r="T23" s="275"/>
      <c r="U23" s="275">
        <f t="shared" si="4"/>
        <v>22.2</v>
      </c>
      <c r="Y23" s="276" t="s">
        <v>104</v>
      </c>
      <c r="Z23" s="236"/>
      <c r="AA23" s="237"/>
      <c r="AB23" s="286"/>
      <c r="AC23" s="305"/>
      <c r="AD23" s="283"/>
      <c r="AE23" s="277"/>
      <c r="AF23" s="277"/>
      <c r="AG23" s="277"/>
      <c r="AH23" s="278"/>
      <c r="AI23" s="279"/>
      <c r="AJ23" s="307"/>
      <c r="AK23" s="301"/>
    </row>
    <row r="24" spans="2:37" s="203" customFormat="1" ht="14.25">
      <c r="B24" s="276" t="s">
        <v>105</v>
      </c>
      <c r="C24" s="140">
        <v>162</v>
      </c>
      <c r="D24" s="141" t="str">
        <f t="shared" si="0"/>
        <v>ﾌｪﾆｯｸｽ</v>
      </c>
      <c r="E24" s="452">
        <v>3.3</v>
      </c>
      <c r="F24" s="277">
        <v>1.4</v>
      </c>
      <c r="G24" s="278"/>
      <c r="H24" s="278"/>
      <c r="I24" s="277"/>
      <c r="J24" s="310"/>
      <c r="K24" s="299">
        <f t="shared" si="1"/>
        <v>4.6999999999999993</v>
      </c>
      <c r="L24" s="279"/>
      <c r="M24" s="454" t="s">
        <v>381</v>
      </c>
      <c r="N24" s="280"/>
      <c r="O24" s="281"/>
      <c r="P24" s="282" t="s">
        <v>105</v>
      </c>
      <c r="Q24" s="140">
        <v>4071</v>
      </c>
      <c r="R24" s="141" t="str">
        <f t="shared" si="6"/>
        <v>胡桃</v>
      </c>
      <c r="S24" s="275">
        <v>8</v>
      </c>
      <c r="T24" s="275">
        <v>13.1</v>
      </c>
      <c r="U24" s="275">
        <f t="shared" si="4"/>
        <v>21.1</v>
      </c>
      <c r="Y24" s="276" t="s">
        <v>105</v>
      </c>
      <c r="Z24" s="236"/>
      <c r="AA24" s="237"/>
      <c r="AB24" s="277"/>
      <c r="AC24" s="277"/>
      <c r="AD24" s="283"/>
      <c r="AE24" s="277"/>
      <c r="AF24" s="277"/>
      <c r="AG24" s="305"/>
      <c r="AH24" s="278"/>
      <c r="AI24" s="279"/>
      <c r="AJ24" s="304"/>
      <c r="AK24" s="280"/>
    </row>
    <row r="25" spans="2:37" s="203" customFormat="1" ht="14.25">
      <c r="B25" s="276" t="s">
        <v>106</v>
      </c>
      <c r="C25" s="140">
        <v>6735</v>
      </c>
      <c r="D25" s="141" t="str">
        <f t="shared" si="0"/>
        <v>VEGA8</v>
      </c>
      <c r="E25" s="277"/>
      <c r="F25" s="277">
        <v>4.3</v>
      </c>
      <c r="G25" s="277"/>
      <c r="H25" s="277"/>
      <c r="I25" s="277"/>
      <c r="J25" s="310"/>
      <c r="K25" s="299">
        <f t="shared" si="1"/>
        <v>4.3</v>
      </c>
      <c r="L25" s="279"/>
      <c r="M25" s="454"/>
      <c r="N25" s="280"/>
      <c r="O25" s="312"/>
      <c r="P25" s="282" t="s">
        <v>106</v>
      </c>
      <c r="Q25" s="236">
        <v>6735</v>
      </c>
      <c r="R25" s="237" t="str">
        <f t="shared" si="6"/>
        <v>VEGA8</v>
      </c>
      <c r="S25" s="275">
        <v>16.399999999999999</v>
      </c>
      <c r="T25" s="275">
        <v>4.3</v>
      </c>
      <c r="U25" s="275">
        <f t="shared" si="4"/>
        <v>20.7</v>
      </c>
      <c r="Y25" s="276" t="s">
        <v>106</v>
      </c>
      <c r="Z25" s="236"/>
      <c r="AA25" s="237"/>
      <c r="AB25" s="277"/>
      <c r="AC25" s="277"/>
      <c r="AD25" s="283"/>
      <c r="AE25" s="277"/>
      <c r="AF25" s="277"/>
      <c r="AG25" s="277"/>
      <c r="AH25" s="278"/>
      <c r="AI25" s="279"/>
      <c r="AJ25" s="304"/>
      <c r="AK25" s="280"/>
    </row>
    <row r="26" spans="2:37" s="203" customFormat="1" ht="14.25">
      <c r="B26" s="287" t="s">
        <v>119</v>
      </c>
      <c r="C26" s="238">
        <v>4020</v>
      </c>
      <c r="D26" s="239" t="str">
        <f t="shared" si="0"/>
        <v>MELTEMI</v>
      </c>
      <c r="E26" s="289"/>
      <c r="F26" s="289"/>
      <c r="G26" s="296"/>
      <c r="H26" s="289"/>
      <c r="I26" s="289">
        <v>1</v>
      </c>
      <c r="J26" s="289"/>
      <c r="K26" s="291">
        <f t="shared" si="1"/>
        <v>1</v>
      </c>
      <c r="L26" s="292"/>
      <c r="M26" s="455"/>
      <c r="N26" s="293"/>
      <c r="O26" s="281"/>
      <c r="P26" s="294" t="s">
        <v>107</v>
      </c>
      <c r="Q26" s="152">
        <v>162</v>
      </c>
      <c r="R26" s="239" t="str">
        <f t="shared" si="6"/>
        <v>ﾌｪﾆｯｸｽ</v>
      </c>
      <c r="S26" s="295">
        <v>3.7</v>
      </c>
      <c r="T26" s="295">
        <v>4.7</v>
      </c>
      <c r="U26" s="295">
        <f t="shared" si="4"/>
        <v>8.4</v>
      </c>
      <c r="Y26" s="287" t="s">
        <v>107</v>
      </c>
      <c r="Z26" s="238"/>
      <c r="AA26" s="239"/>
      <c r="AB26" s="289"/>
      <c r="AC26" s="290"/>
      <c r="AD26" s="297"/>
      <c r="AE26" s="289"/>
      <c r="AF26" s="289"/>
      <c r="AG26" s="289"/>
      <c r="AH26" s="291"/>
      <c r="AI26" s="292"/>
      <c r="AJ26" s="306"/>
      <c r="AK26" s="293"/>
    </row>
    <row r="27" spans="2:37" s="203" customFormat="1" ht="14.25">
      <c r="B27" s="267" t="s">
        <v>108</v>
      </c>
      <c r="C27" s="140"/>
      <c r="D27" s="242" t="str">
        <f t="shared" ref="D27:D28" si="7">IF(ISBLANK(C27),"",VLOOKUP(C27,各艇データ,2,FALSE))</f>
        <v/>
      </c>
      <c r="E27" s="268"/>
      <c r="F27" s="268"/>
      <c r="G27" s="268"/>
      <c r="H27" s="268"/>
      <c r="I27" s="268"/>
      <c r="J27" s="310"/>
      <c r="K27" s="299"/>
      <c r="L27" s="300"/>
      <c r="M27" s="307"/>
      <c r="N27" s="301"/>
      <c r="O27" s="281"/>
      <c r="P27" s="274" t="s">
        <v>108</v>
      </c>
      <c r="Q27" s="140">
        <v>7014</v>
      </c>
      <c r="R27" s="242" t="str">
        <f t="shared" si="6"/>
        <v>CYNTHIA Ⅳ</v>
      </c>
      <c r="S27" s="302"/>
      <c r="T27" s="302">
        <v>5.3</v>
      </c>
      <c r="U27" s="302">
        <f t="shared" si="4"/>
        <v>5.3</v>
      </c>
      <c r="Y27" s="267" t="s">
        <v>108</v>
      </c>
      <c r="Z27" s="236"/>
      <c r="AA27" s="242"/>
      <c r="AB27" s="308"/>
      <c r="AC27" s="268"/>
      <c r="AD27" s="313"/>
      <c r="AE27" s="268"/>
      <c r="AF27" s="268"/>
      <c r="AG27" s="268"/>
      <c r="AH27" s="299"/>
      <c r="AI27" s="300"/>
      <c r="AJ27" s="307"/>
      <c r="AK27" s="301"/>
    </row>
    <row r="28" spans="2:37" s="203" customFormat="1" ht="14.25">
      <c r="B28" s="276" t="s">
        <v>109</v>
      </c>
      <c r="C28" s="240"/>
      <c r="D28" s="237" t="str">
        <f t="shared" si="7"/>
        <v/>
      </c>
      <c r="E28" s="305"/>
      <c r="F28" s="277"/>
      <c r="G28" s="277"/>
      <c r="H28" s="277"/>
      <c r="I28" s="277"/>
      <c r="J28" s="277"/>
      <c r="K28" s="278"/>
      <c r="L28" s="279"/>
      <c r="M28" s="304"/>
      <c r="N28" s="280"/>
      <c r="O28" s="273"/>
      <c r="P28" s="282" t="s">
        <v>109</v>
      </c>
      <c r="Q28" s="309">
        <v>4020</v>
      </c>
      <c r="R28" s="237" t="str">
        <f t="shared" si="6"/>
        <v>MELTEMI</v>
      </c>
      <c r="S28" s="275"/>
      <c r="T28" s="275">
        <v>1</v>
      </c>
      <c r="U28" s="275">
        <f t="shared" si="4"/>
        <v>1</v>
      </c>
      <c r="Y28" s="276" t="s">
        <v>109</v>
      </c>
      <c r="Z28" s="240"/>
      <c r="AA28" s="237"/>
      <c r="AB28" s="277"/>
      <c r="AC28" s="284"/>
      <c r="AD28" s="283"/>
      <c r="AE28" s="277"/>
      <c r="AF28" s="277"/>
      <c r="AG28" s="277"/>
      <c r="AH28" s="278"/>
      <c r="AI28" s="279"/>
      <c r="AJ28" s="304"/>
      <c r="AK28" s="280"/>
    </row>
    <row r="29" spans="2:37" s="203" customFormat="1" ht="14.25">
      <c r="B29" s="276" t="s">
        <v>110</v>
      </c>
      <c r="C29" s="236"/>
      <c r="D29" s="237" t="str">
        <f t="shared" ref="D29:D36" si="8">IF(ISBLANK(C29),"",VLOOKUP(C29,各艇データ,2,FALSE))</f>
        <v/>
      </c>
      <c r="E29" s="277"/>
      <c r="F29" s="277"/>
      <c r="G29" s="277"/>
      <c r="H29" s="277"/>
      <c r="I29" s="277"/>
      <c r="J29" s="277"/>
      <c r="K29" s="278"/>
      <c r="L29" s="279"/>
      <c r="M29" s="304"/>
      <c r="N29" s="280"/>
      <c r="O29" s="273"/>
      <c r="P29" s="282" t="s">
        <v>110</v>
      </c>
      <c r="Q29" s="236">
        <v>2212</v>
      </c>
      <c r="R29" s="237" t="str">
        <f t="shared" si="6"/>
        <v>衣笠</v>
      </c>
      <c r="S29" s="275">
        <v>1</v>
      </c>
      <c r="T29" s="275"/>
      <c r="U29" s="275">
        <f t="shared" si="4"/>
        <v>1</v>
      </c>
      <c r="Y29" s="276" t="s">
        <v>110</v>
      </c>
      <c r="Z29" s="236"/>
      <c r="AA29" s="237"/>
      <c r="AB29" s="305"/>
      <c r="AC29" s="277"/>
      <c r="AD29" s="283"/>
      <c r="AE29" s="277"/>
      <c r="AF29" s="277"/>
      <c r="AG29" s="277"/>
      <c r="AH29" s="278"/>
      <c r="AI29" s="279"/>
      <c r="AJ29" s="304"/>
      <c r="AK29" s="280"/>
    </row>
    <row r="30" spans="2:37" s="203" customFormat="1" ht="14.25">
      <c r="B30" s="276" t="s">
        <v>111</v>
      </c>
      <c r="C30" s="236"/>
      <c r="D30" s="237" t="str">
        <f t="shared" si="8"/>
        <v/>
      </c>
      <c r="E30" s="277"/>
      <c r="F30" s="277"/>
      <c r="G30" s="277"/>
      <c r="H30" s="277"/>
      <c r="I30" s="277"/>
      <c r="J30" s="277"/>
      <c r="K30" s="278"/>
      <c r="L30" s="279"/>
      <c r="M30" s="304"/>
      <c r="N30" s="280"/>
      <c r="O30" s="273"/>
      <c r="P30" s="282" t="s">
        <v>111</v>
      </c>
      <c r="Q30" s="140"/>
      <c r="R30" s="141"/>
      <c r="S30" s="275"/>
      <c r="T30" s="275"/>
      <c r="U30" s="275"/>
      <c r="Y30" s="276" t="s">
        <v>111</v>
      </c>
      <c r="Z30" s="236"/>
      <c r="AA30" s="237"/>
      <c r="AB30" s="277"/>
      <c r="AC30" s="284"/>
      <c r="AD30" s="283"/>
      <c r="AE30" s="277"/>
      <c r="AF30" s="277"/>
      <c r="AG30" s="277"/>
      <c r="AH30" s="278"/>
      <c r="AI30" s="279"/>
      <c r="AJ30" s="304"/>
      <c r="AK30" s="280"/>
    </row>
    <row r="31" spans="2:37" s="203" customFormat="1" ht="15" thickBot="1">
      <c r="B31" s="287" t="s">
        <v>112</v>
      </c>
      <c r="C31" s="238"/>
      <c r="D31" s="239" t="str">
        <f t="shared" si="8"/>
        <v/>
      </c>
      <c r="E31" s="289"/>
      <c r="F31" s="289"/>
      <c r="G31" s="289"/>
      <c r="H31" s="289"/>
      <c r="I31" s="289"/>
      <c r="J31" s="289"/>
      <c r="K31" s="291"/>
      <c r="L31" s="292"/>
      <c r="M31" s="306"/>
      <c r="N31" s="293"/>
      <c r="O31" s="273"/>
      <c r="P31" s="294" t="s">
        <v>112</v>
      </c>
      <c r="Q31" s="238"/>
      <c r="R31" s="239"/>
      <c r="S31" s="295"/>
      <c r="T31" s="295"/>
      <c r="U31" s="295"/>
      <c r="Y31" s="287" t="s">
        <v>112</v>
      </c>
      <c r="Z31" s="238"/>
      <c r="AA31" s="239"/>
      <c r="AB31" s="289"/>
      <c r="AC31" s="289"/>
      <c r="AD31" s="297"/>
      <c r="AE31" s="289"/>
      <c r="AF31" s="289"/>
      <c r="AG31" s="289"/>
      <c r="AH31" s="291"/>
      <c r="AI31" s="292"/>
      <c r="AJ31" s="306"/>
      <c r="AK31" s="314"/>
    </row>
    <row r="32" spans="2:37" s="203" customFormat="1" ht="15" thickTop="1">
      <c r="B32" s="315" t="s">
        <v>108</v>
      </c>
      <c r="C32" s="309"/>
      <c r="D32" s="242" t="str">
        <f t="shared" si="8"/>
        <v/>
      </c>
      <c r="E32" s="316"/>
      <c r="F32" s="310"/>
      <c r="G32" s="310"/>
      <c r="H32" s="317"/>
      <c r="I32" s="310"/>
      <c r="J32" s="310"/>
      <c r="K32" s="299"/>
      <c r="L32" s="300"/>
      <c r="M32" s="307"/>
      <c r="N32" s="301"/>
      <c r="O32" s="281"/>
      <c r="P32" s="274" t="s">
        <v>108</v>
      </c>
      <c r="Q32" s="309"/>
      <c r="R32" s="242"/>
      <c r="S32" s="302"/>
      <c r="T32" s="302"/>
      <c r="U32" s="302"/>
      <c r="Y32" s="315" t="s">
        <v>108</v>
      </c>
      <c r="Z32" s="309"/>
      <c r="AA32" s="242"/>
      <c r="AB32" s="316"/>
      <c r="AC32" s="310"/>
      <c r="AD32" s="311"/>
      <c r="AE32" s="310"/>
      <c r="AF32" s="317"/>
      <c r="AG32" s="310"/>
      <c r="AH32" s="299"/>
      <c r="AI32" s="300"/>
      <c r="AJ32" s="307"/>
      <c r="AK32" s="301"/>
    </row>
    <row r="33" spans="2:37" s="203" customFormat="1" ht="14.25">
      <c r="B33" s="276" t="s">
        <v>109</v>
      </c>
      <c r="C33" s="240"/>
      <c r="D33" s="237" t="str">
        <f t="shared" si="8"/>
        <v/>
      </c>
      <c r="E33" s="305"/>
      <c r="F33" s="277"/>
      <c r="G33" s="277"/>
      <c r="H33" s="277"/>
      <c r="I33" s="305"/>
      <c r="J33" s="305"/>
      <c r="K33" s="278"/>
      <c r="L33" s="279"/>
      <c r="M33" s="304"/>
      <c r="N33" s="280"/>
      <c r="O33" s="273"/>
      <c r="P33" s="282" t="s">
        <v>109</v>
      </c>
      <c r="Q33" s="240"/>
      <c r="R33" s="237"/>
      <c r="S33" s="275"/>
      <c r="T33" s="275"/>
      <c r="U33" s="275"/>
      <c r="Y33" s="276" t="s">
        <v>109</v>
      </c>
      <c r="Z33" s="240"/>
      <c r="AA33" s="237"/>
      <c r="AB33" s="305"/>
      <c r="AC33" s="277"/>
      <c r="AD33" s="283"/>
      <c r="AE33" s="277"/>
      <c r="AF33" s="277"/>
      <c r="AG33" s="305"/>
      <c r="AH33" s="278"/>
      <c r="AI33" s="279"/>
      <c r="AJ33" s="304"/>
      <c r="AK33" s="280"/>
    </row>
    <row r="34" spans="2:37" s="203" customFormat="1" ht="14.25">
      <c r="B34" s="276" t="s">
        <v>110</v>
      </c>
      <c r="C34" s="241"/>
      <c r="D34" s="237" t="str">
        <f t="shared" si="8"/>
        <v/>
      </c>
      <c r="E34" s="277"/>
      <c r="F34" s="283"/>
      <c r="G34" s="305"/>
      <c r="H34" s="277"/>
      <c r="I34" s="277"/>
      <c r="J34" s="277"/>
      <c r="K34" s="278"/>
      <c r="L34" s="279"/>
      <c r="M34" s="304"/>
      <c r="N34" s="280"/>
      <c r="O34" s="273"/>
      <c r="P34" s="282" t="s">
        <v>110</v>
      </c>
      <c r="Q34" s="236"/>
      <c r="R34" s="318" t="str">
        <f>IF(ISBLANK(Q34),"",VLOOKUP(Q34,各艇データ,2,FALSE))</f>
        <v/>
      </c>
      <c r="S34" s="275"/>
      <c r="T34" s="275"/>
      <c r="U34" s="275"/>
      <c r="Y34" s="276" t="s">
        <v>110</v>
      </c>
      <c r="Z34" s="241"/>
      <c r="AA34" s="237"/>
      <c r="AB34" s="277"/>
      <c r="AC34" s="283"/>
      <c r="AD34" s="283"/>
      <c r="AE34" s="305"/>
      <c r="AF34" s="277"/>
      <c r="AG34" s="277"/>
      <c r="AH34" s="278"/>
      <c r="AI34" s="279"/>
      <c r="AJ34" s="304"/>
      <c r="AK34" s="280"/>
    </row>
    <row r="35" spans="2:37" s="203" customFormat="1" ht="14.25">
      <c r="B35" s="276" t="s">
        <v>111</v>
      </c>
      <c r="C35" s="236"/>
      <c r="D35" s="237" t="str">
        <f t="shared" si="8"/>
        <v/>
      </c>
      <c r="E35" s="277"/>
      <c r="F35" s="277"/>
      <c r="G35" s="277"/>
      <c r="H35" s="277"/>
      <c r="I35" s="305"/>
      <c r="J35" s="305"/>
      <c r="K35" s="278"/>
      <c r="L35" s="279"/>
      <c r="M35" s="304"/>
      <c r="N35" s="280"/>
      <c r="O35" s="273"/>
      <c r="P35" s="282" t="s">
        <v>111</v>
      </c>
      <c r="Q35" s="236"/>
      <c r="R35" s="318"/>
      <c r="S35" s="275"/>
      <c r="T35" s="275"/>
      <c r="U35" s="275"/>
      <c r="Y35" s="276" t="s">
        <v>111</v>
      </c>
      <c r="Z35" s="236"/>
      <c r="AA35" s="237"/>
      <c r="AB35" s="277"/>
      <c r="AC35" s="277"/>
      <c r="AD35" s="277"/>
      <c r="AE35" s="277"/>
      <c r="AF35" s="277"/>
      <c r="AG35" s="305"/>
      <c r="AH35" s="278"/>
      <c r="AI35" s="279"/>
      <c r="AJ35" s="304"/>
      <c r="AK35" s="280"/>
    </row>
    <row r="36" spans="2:37" s="203" customFormat="1" ht="15" thickBot="1">
      <c r="B36" s="319" t="s">
        <v>112</v>
      </c>
      <c r="C36" s="320"/>
      <c r="D36" s="321" t="str">
        <f t="shared" si="8"/>
        <v/>
      </c>
      <c r="E36" s="322"/>
      <c r="F36" s="322"/>
      <c r="G36" s="322"/>
      <c r="H36" s="322"/>
      <c r="I36" s="322"/>
      <c r="J36" s="322"/>
      <c r="K36" s="323"/>
      <c r="L36" s="324"/>
      <c r="M36" s="325"/>
      <c r="N36" s="314"/>
      <c r="O36" s="273"/>
      <c r="P36" s="294" t="s">
        <v>112</v>
      </c>
      <c r="Q36" s="238"/>
      <c r="R36" s="326"/>
      <c r="S36" s="295"/>
      <c r="T36" s="295"/>
      <c r="U36" s="295"/>
      <c r="Y36" s="319" t="s">
        <v>112</v>
      </c>
      <c r="Z36" s="320"/>
      <c r="AA36" s="321" t="str">
        <f>IF(ISBLANK(Z36),"",VLOOKUP(Z36,各艇データ,2,FALSE))</f>
        <v/>
      </c>
      <c r="AB36" s="322"/>
      <c r="AC36" s="322"/>
      <c r="AD36" s="322"/>
      <c r="AE36" s="322"/>
      <c r="AF36" s="322"/>
      <c r="AG36" s="322"/>
      <c r="AH36" s="323"/>
      <c r="AI36" s="324"/>
      <c r="AJ36" s="325"/>
      <c r="AK36" s="314"/>
    </row>
    <row r="37" spans="2:37" s="203" customFormat="1" ht="15.75" thickTop="1" thickBot="1">
      <c r="B37" s="536" t="s">
        <v>113</v>
      </c>
      <c r="C37" s="537"/>
      <c r="D37" s="538"/>
      <c r="E37" s="327">
        <f t="shared" ref="E37:J37" si="9">COUNT(E7:E36)</f>
        <v>13</v>
      </c>
      <c r="F37" s="327">
        <f t="shared" si="9"/>
        <v>15</v>
      </c>
      <c r="G37" s="327">
        <f>COUNT(G7:G36)</f>
        <v>14</v>
      </c>
      <c r="H37" s="327">
        <f t="shared" si="9"/>
        <v>0</v>
      </c>
      <c r="I37" s="327">
        <f t="shared" si="9"/>
        <v>16</v>
      </c>
      <c r="J37" s="327">
        <f t="shared" si="9"/>
        <v>0</v>
      </c>
      <c r="K37" s="327"/>
      <c r="L37" s="328"/>
      <c r="M37" s="329"/>
      <c r="N37" s="330"/>
      <c r="O37" s="273"/>
      <c r="P37" s="274" t="s">
        <v>128</v>
      </c>
      <c r="Q37" s="240"/>
      <c r="R37" s="331"/>
      <c r="S37" s="302"/>
      <c r="T37" s="302"/>
      <c r="U37" s="302"/>
      <c r="Y37" s="497" t="s">
        <v>206</v>
      </c>
      <c r="Z37" s="498"/>
      <c r="AA37" s="499"/>
      <c r="AB37" s="327">
        <f>COUNT(AB7:AB36)</f>
        <v>13</v>
      </c>
      <c r="AC37" s="327">
        <f>COUNT(AC7:AC36)</f>
        <v>0</v>
      </c>
      <c r="AD37" s="327">
        <f>COUNT(AD7:AD36)</f>
        <v>0</v>
      </c>
      <c r="AE37" s="327">
        <f>COUNT(AE7:AE36)</f>
        <v>0</v>
      </c>
      <c r="AF37" s="327">
        <f>COUNT(AF7:AF36)</f>
        <v>0</v>
      </c>
      <c r="AG37" s="327"/>
      <c r="AH37" s="327"/>
      <c r="AI37" s="328"/>
      <c r="AJ37" s="329"/>
      <c r="AK37" s="330"/>
    </row>
    <row r="38" spans="2:37" s="203" customFormat="1" ht="14.25">
      <c r="B38" s="199" t="s">
        <v>120</v>
      </c>
      <c r="C38" s="199"/>
      <c r="O38" s="332"/>
      <c r="P38" s="282" t="s">
        <v>129</v>
      </c>
      <c r="Q38" s="236"/>
      <c r="R38" s="318"/>
      <c r="S38" s="275"/>
      <c r="T38" s="275"/>
      <c r="U38" s="275"/>
      <c r="Y38" s="199" t="s">
        <v>120</v>
      </c>
      <c r="Z38" s="199"/>
    </row>
    <row r="39" spans="2:37" s="203" customFormat="1" ht="14.25">
      <c r="C39" s="199"/>
      <c r="K39" s="333"/>
      <c r="L39" s="333"/>
      <c r="M39" s="333"/>
      <c r="N39" s="333"/>
      <c r="O39" s="333"/>
      <c r="P39" s="282" t="s">
        <v>130</v>
      </c>
      <c r="Q39" s="236"/>
      <c r="R39" s="237" t="str">
        <f>IF(ISBLANK(Q39),"",VLOOKUP(Q39,各艇データ,2,FALSE))</f>
        <v/>
      </c>
      <c r="S39" s="275"/>
      <c r="T39" s="275"/>
      <c r="U39" s="275"/>
      <c r="Z39" s="199"/>
      <c r="AH39" s="333"/>
      <c r="AI39" s="333"/>
      <c r="AJ39" s="333"/>
      <c r="AK39" s="333"/>
    </row>
    <row r="40" spans="2:37" s="203" customFormat="1" ht="14.25">
      <c r="C40" s="199"/>
      <c r="I40" s="500" t="s">
        <v>263</v>
      </c>
      <c r="J40" s="500"/>
      <c r="K40" s="500"/>
      <c r="L40" s="500"/>
      <c r="M40" s="500"/>
      <c r="N40" s="334"/>
      <c r="O40" s="335"/>
      <c r="P40" s="282" t="s">
        <v>131</v>
      </c>
      <c r="Q40" s="236"/>
      <c r="R40" s="237" t="str">
        <f>IF(ISBLANK(Q40),"",VLOOKUP(Q40,各艇データ,2,FALSE))</f>
        <v/>
      </c>
      <c r="S40" s="275"/>
      <c r="T40" s="275"/>
      <c r="U40" s="275"/>
      <c r="Z40" s="199"/>
      <c r="AG40" s="500" t="s">
        <v>264</v>
      </c>
      <c r="AH40" s="500"/>
      <c r="AI40" s="500"/>
      <c r="AJ40" s="500"/>
      <c r="AK40" s="334"/>
    </row>
    <row r="41" spans="2:37" s="203" customFormat="1" ht="15" thickBot="1">
      <c r="C41" s="199"/>
      <c r="P41" s="294" t="s">
        <v>132</v>
      </c>
      <c r="Q41" s="238"/>
      <c r="R41" s="326" t="s">
        <v>82</v>
      </c>
      <c r="S41" s="295"/>
      <c r="T41" s="295"/>
      <c r="U41" s="295"/>
      <c r="Z41" s="199"/>
    </row>
    <row r="42" spans="2:37" s="203" customFormat="1" ht="15" thickTop="1">
      <c r="C42" s="199"/>
      <c r="D42" s="336"/>
      <c r="E42" s="337"/>
      <c r="F42" s="337"/>
      <c r="G42" s="337"/>
      <c r="H42" s="338"/>
      <c r="Z42" s="199"/>
      <c r="AA42" s="336"/>
      <c r="AB42" s="337"/>
      <c r="AC42" s="337"/>
      <c r="AD42" s="337"/>
      <c r="AE42" s="337"/>
      <c r="AF42" s="338"/>
    </row>
    <row r="43" spans="2:37" s="203" customFormat="1" ht="14.25">
      <c r="C43" s="199"/>
      <c r="D43" s="339" t="s">
        <v>114</v>
      </c>
      <c r="E43" s="340"/>
      <c r="H43" s="341"/>
      <c r="T43" s="203" t="s">
        <v>262</v>
      </c>
      <c r="Z43" s="199"/>
      <c r="AA43" s="339" t="s">
        <v>114</v>
      </c>
      <c r="AB43" s="340"/>
      <c r="AF43" s="341"/>
    </row>
    <row r="44" spans="2:37" s="203" customFormat="1" ht="14.25">
      <c r="C44" s="199"/>
      <c r="D44" s="501" t="s">
        <v>194</v>
      </c>
      <c r="E44" s="502"/>
      <c r="H44" s="341"/>
      <c r="Z44" s="199"/>
      <c r="AA44" s="501" t="s">
        <v>194</v>
      </c>
      <c r="AB44" s="502"/>
      <c r="AF44" s="341"/>
    </row>
    <row r="45" spans="2:37" s="203" customFormat="1" ht="14.25">
      <c r="C45" s="199"/>
      <c r="D45" s="501" t="s">
        <v>195</v>
      </c>
      <c r="E45" s="502"/>
      <c r="H45" s="341"/>
      <c r="Z45" s="199"/>
      <c r="AA45" s="501" t="s">
        <v>195</v>
      </c>
      <c r="AB45" s="502"/>
      <c r="AF45" s="341"/>
    </row>
    <row r="46" spans="2:37" s="203" customFormat="1" ht="14.25">
      <c r="C46" s="199"/>
      <c r="D46" s="339" t="s">
        <v>121</v>
      </c>
      <c r="E46" s="342" t="s">
        <v>196</v>
      </c>
      <c r="F46" s="343"/>
      <c r="G46" s="343"/>
      <c r="H46" s="341"/>
      <c r="Z46" s="199"/>
      <c r="AA46" s="339" t="s">
        <v>121</v>
      </c>
      <c r="AB46" s="342" t="s">
        <v>196</v>
      </c>
      <c r="AC46" s="343"/>
      <c r="AD46" s="343"/>
      <c r="AE46" s="343"/>
      <c r="AF46" s="341"/>
    </row>
    <row r="47" spans="2:37" s="203" customFormat="1" ht="14.25">
      <c r="C47" s="199"/>
      <c r="D47" s="339" t="s">
        <v>122</v>
      </c>
      <c r="E47" s="342" t="s">
        <v>197</v>
      </c>
      <c r="F47" s="343"/>
      <c r="G47" s="343"/>
      <c r="H47" s="341"/>
      <c r="K47" s="344"/>
      <c r="Z47" s="199"/>
      <c r="AA47" s="339" t="s">
        <v>122</v>
      </c>
      <c r="AB47" s="342" t="s">
        <v>197</v>
      </c>
      <c r="AC47" s="343"/>
      <c r="AD47" s="343"/>
      <c r="AE47" s="343"/>
      <c r="AF47" s="341"/>
      <c r="AH47" s="344"/>
    </row>
    <row r="48" spans="2:37" s="203" customFormat="1" ht="15" thickBot="1">
      <c r="C48" s="199"/>
      <c r="D48" s="345"/>
      <c r="E48" s="346"/>
      <c r="F48" s="346"/>
      <c r="G48" s="346"/>
      <c r="H48" s="347"/>
      <c r="Z48" s="199"/>
      <c r="AA48" s="345"/>
      <c r="AB48" s="346"/>
      <c r="AC48" s="346"/>
      <c r="AD48" s="346"/>
      <c r="AE48" s="346"/>
      <c r="AF48" s="347"/>
    </row>
    <row r="49" spans="3:26" s="203" customFormat="1" ht="15" thickTop="1">
      <c r="C49" s="199"/>
      <c r="Z49" s="199"/>
    </row>
  </sheetData>
  <sheetProtection algorithmName="SHA-512" hashValue="rHWBXSAijtdb8uHDYHaKwZqInh69rETVof/KV/RK5zuhnIJ64Q4h4MLCQ+XWsZpEI1jCzJJu1mN+uPEXNxQlnw==" saltValue="FjmVRBMlblF5RaUfn8MYaA==" spinCount="100000" sheet="1" objects="1" scenarios="1"/>
  <sortState xmlns:xlrd2="http://schemas.microsoft.com/office/spreadsheetml/2017/richdata2" ref="Q8:U30">
    <sortCondition descending="1" ref="U8:U30"/>
  </sortState>
  <mergeCells count="27">
    <mergeCell ref="D45:E45"/>
    <mergeCell ref="I3:M3"/>
    <mergeCell ref="B37:D37"/>
    <mergeCell ref="I40:M40"/>
    <mergeCell ref="P2:U2"/>
    <mergeCell ref="B2:M2"/>
    <mergeCell ref="D44:E44"/>
    <mergeCell ref="B1:M1"/>
    <mergeCell ref="B4:B6"/>
    <mergeCell ref="C4:C6"/>
    <mergeCell ref="D4:D6"/>
    <mergeCell ref="K4:K6"/>
    <mergeCell ref="L4:L6"/>
    <mergeCell ref="M4:M6"/>
    <mergeCell ref="Y37:AA37"/>
    <mergeCell ref="AG40:AJ40"/>
    <mergeCell ref="AA44:AB44"/>
    <mergeCell ref="AA45:AB45"/>
    <mergeCell ref="Y1:AJ1"/>
    <mergeCell ref="Y2:AJ2"/>
    <mergeCell ref="AG3:AJ3"/>
    <mergeCell ref="Y4:Y6"/>
    <mergeCell ref="Z4:Z6"/>
    <mergeCell ref="AA4:AA6"/>
    <mergeCell ref="AH4:AH6"/>
    <mergeCell ref="AI4:AI6"/>
    <mergeCell ref="AJ4:AJ6"/>
  </mergeCells>
  <phoneticPr fontId="5"/>
  <dataValidations count="3">
    <dataValidation type="list" allowBlank="1" showInputMessage="1" showErrorMessage="1" sqref="AB6:AG6 N6 E6:J6" xr:uid="{00000000-0002-0000-0700-000000000000}">
      <formula1>コース</formula1>
    </dataValidation>
    <dataValidation type="list" allowBlank="1" showInputMessage="1" showErrorMessage="1" sqref="N4 AB4:AG4 E4:J4" xr:uid="{00000000-0002-0000-0700-000001000000}">
      <formula1>レース番号</formula1>
    </dataValidation>
    <dataValidation type="list" allowBlank="1" showInputMessage="1" showErrorMessage="1" sqref="AB5:AG5 N5 E5:J5" xr:uid="{00000000-0002-0000-0700-000002000000}">
      <formula1>開催日</formula1>
    </dataValidation>
  </dataValidations>
  <pageMargins left="0.51181102362204722" right="0.31496062992125984" top="0.74803149606299213" bottom="0.74803149606299213" header="0.31496062992125984" footer="0.31496062992125984"/>
  <pageSetup paperSize="9" scale="9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T34"/>
  <sheetViews>
    <sheetView topLeftCell="A19" workbookViewId="0">
      <selection activeCell="J25" sqref="J25"/>
    </sheetView>
  </sheetViews>
  <sheetFormatPr defaultRowHeight="13.5"/>
  <cols>
    <col min="1" max="1" width="2.5" customWidth="1"/>
    <col min="2" max="13" width="8.375" customWidth="1"/>
    <col min="14" max="14" width="9.25" customWidth="1"/>
    <col min="15" max="15" width="7.625" customWidth="1"/>
    <col min="16" max="16" width="15.125" customWidth="1"/>
    <col min="17" max="17" width="13.875" customWidth="1"/>
    <col min="18" max="18" width="13.75" bestFit="1" customWidth="1"/>
    <col min="19" max="19" width="12.5" customWidth="1"/>
  </cols>
  <sheetData>
    <row r="1" spans="2:20" s="2" customFormat="1" ht="14.25" customHeight="1">
      <c r="B1" s="545"/>
      <c r="C1" s="545"/>
      <c r="D1" s="545"/>
      <c r="E1" s="545"/>
      <c r="F1" s="545"/>
      <c r="G1" s="545"/>
      <c r="H1" s="545"/>
      <c r="I1" s="545"/>
      <c r="J1" s="545"/>
      <c r="K1" s="545"/>
      <c r="L1" s="545"/>
      <c r="O1" s="542" t="s">
        <v>314</v>
      </c>
      <c r="P1" s="542"/>
      <c r="Q1" s="542"/>
      <c r="R1" s="542"/>
      <c r="S1" s="542"/>
      <c r="T1" s="73"/>
    </row>
    <row r="2" spans="2:20" s="36" customFormat="1" ht="20.25" customHeight="1">
      <c r="B2" s="546" t="s">
        <v>123</v>
      </c>
      <c r="C2" s="546"/>
      <c r="D2" s="546"/>
      <c r="E2" s="546"/>
      <c r="F2" s="546"/>
      <c r="G2" s="546"/>
      <c r="H2" s="546"/>
      <c r="I2" s="546"/>
      <c r="J2" s="546"/>
      <c r="K2" s="546"/>
      <c r="L2" s="546"/>
      <c r="M2" s="546"/>
      <c r="O2" s="72"/>
      <c r="P2" s="72"/>
      <c r="Q2" s="72"/>
      <c r="R2" s="74"/>
      <c r="S2" s="72"/>
      <c r="T2" s="73"/>
    </row>
    <row r="3" spans="2:20" s="2" customFormat="1" ht="21" customHeight="1">
      <c r="B3" s="547"/>
      <c r="C3" s="547"/>
      <c r="D3" s="547"/>
      <c r="E3" s="547"/>
      <c r="F3" s="547"/>
      <c r="G3" s="547"/>
      <c r="H3" s="547"/>
      <c r="I3" s="547"/>
      <c r="J3" s="547"/>
      <c r="K3" s="547"/>
      <c r="L3" s="548" t="s">
        <v>277</v>
      </c>
      <c r="M3" s="549"/>
      <c r="O3" s="75"/>
      <c r="P3" s="75"/>
      <c r="Q3" s="75"/>
      <c r="R3" s="75"/>
      <c r="S3" s="73" t="s">
        <v>160</v>
      </c>
    </row>
    <row r="4" spans="2:20" s="2" customFormat="1" ht="20.25" customHeight="1">
      <c r="B4" s="39" t="str">
        <f>参照ﾃﾞｰﾀ!AI4</f>
        <v>＃577</v>
      </c>
      <c r="C4" s="40" t="s">
        <v>310</v>
      </c>
      <c r="D4" s="39" t="str">
        <f>参照ﾃﾞｰﾀ!AI5</f>
        <v>＃578</v>
      </c>
      <c r="E4" s="40" t="s">
        <v>70</v>
      </c>
      <c r="F4" s="39" t="str">
        <f>参照ﾃﾞｰﾀ!AI6</f>
        <v>＃579</v>
      </c>
      <c r="G4" s="40" t="s">
        <v>220</v>
      </c>
      <c r="H4" s="39" t="str">
        <f>参照ﾃﾞｰﾀ!AI7</f>
        <v>＃580</v>
      </c>
      <c r="I4" s="40" t="s">
        <v>70</v>
      </c>
      <c r="J4" s="39" t="str">
        <f>参照ﾃﾞｰﾀ!AI8</f>
        <v>＃581</v>
      </c>
      <c r="K4" s="40" t="s">
        <v>43</v>
      </c>
      <c r="L4" s="39" t="str">
        <f>参照ﾃﾞｰﾀ!AI9</f>
        <v>＃582</v>
      </c>
      <c r="M4" s="41" t="s">
        <v>193</v>
      </c>
      <c r="O4" s="76"/>
      <c r="P4" s="76"/>
      <c r="Q4" s="76"/>
      <c r="R4" s="76"/>
      <c r="S4" s="76"/>
      <c r="T4" s="77"/>
    </row>
    <row r="5" spans="2:20" s="37" customFormat="1" ht="46.5" customHeight="1">
      <c r="B5" s="540">
        <f>参照ﾃﾞｰﾀ!$T4</f>
        <v>44941</v>
      </c>
      <c r="C5" s="541"/>
      <c r="D5" s="540">
        <f>参照ﾃﾞｰﾀ!$T5</f>
        <v>44976</v>
      </c>
      <c r="E5" s="541"/>
      <c r="F5" s="540">
        <f>参照ﾃﾞｰﾀ!$T6</f>
        <v>45004</v>
      </c>
      <c r="G5" s="541"/>
      <c r="H5" s="540">
        <f>参照ﾃﾞｰﾀ!$T7</f>
        <v>45032</v>
      </c>
      <c r="I5" s="541"/>
      <c r="J5" s="540">
        <f>参照ﾃﾞｰﾀ!$T8</f>
        <v>45067</v>
      </c>
      <c r="K5" s="541"/>
      <c r="L5" s="540">
        <f>参照ﾃﾞｰﾀ!T9</f>
        <v>45095</v>
      </c>
      <c r="M5" s="541"/>
      <c r="O5" s="543" t="s">
        <v>161</v>
      </c>
      <c r="P5" s="544"/>
      <c r="Q5" s="78" t="s">
        <v>48</v>
      </c>
      <c r="R5" s="78" t="s">
        <v>162</v>
      </c>
      <c r="S5" s="78" t="s">
        <v>163</v>
      </c>
      <c r="T5" s="77"/>
    </row>
    <row r="6" spans="2:20" s="2" customFormat="1" ht="21" customHeight="1">
      <c r="B6" s="42" t="s">
        <v>124</v>
      </c>
      <c r="C6" s="43" t="s">
        <v>84</v>
      </c>
      <c r="D6" s="42" t="s">
        <v>124</v>
      </c>
      <c r="E6" s="43" t="s">
        <v>84</v>
      </c>
      <c r="F6" s="42" t="s">
        <v>124</v>
      </c>
      <c r="G6" s="43" t="s">
        <v>84</v>
      </c>
      <c r="H6" s="42" t="s">
        <v>124</v>
      </c>
      <c r="I6" s="43" t="s">
        <v>84</v>
      </c>
      <c r="J6" s="42" t="s">
        <v>124</v>
      </c>
      <c r="K6" s="43" t="s">
        <v>84</v>
      </c>
      <c r="L6" s="42" t="s">
        <v>124</v>
      </c>
      <c r="M6" s="43" t="s">
        <v>84</v>
      </c>
      <c r="O6" s="79" t="s">
        <v>164</v>
      </c>
      <c r="P6" s="101">
        <f>参照ﾃﾞｰﾀ!AJ4</f>
        <v>44941</v>
      </c>
      <c r="Q6" s="101" t="str">
        <f>参照ﾃﾞｰﾀ!AK4</f>
        <v>K</v>
      </c>
      <c r="R6" s="101" t="str">
        <f>参照ﾃﾞｰﾀ!AL4</f>
        <v>衣笠</v>
      </c>
      <c r="S6" s="80"/>
      <c r="T6" s="74"/>
    </row>
    <row r="7" spans="2:20" s="2" customFormat="1" ht="18" customHeight="1">
      <c r="B7" s="44"/>
      <c r="C7" s="45"/>
      <c r="D7" s="44"/>
      <c r="E7" s="45"/>
      <c r="F7" s="44"/>
      <c r="G7" s="46"/>
      <c r="H7" s="47"/>
      <c r="I7" s="45"/>
      <c r="J7" s="47"/>
      <c r="K7" s="45"/>
      <c r="L7" s="44"/>
      <c r="M7" s="45"/>
      <c r="O7" s="79" t="s">
        <v>165</v>
      </c>
      <c r="P7" s="101">
        <f>参照ﾃﾞｰﾀ!AJ5</f>
        <v>44976</v>
      </c>
      <c r="Q7" s="101" t="str">
        <f>参照ﾃﾞｰﾀ!AK5</f>
        <v>E</v>
      </c>
      <c r="R7" s="349" t="str">
        <f>参照ﾃﾞｰﾀ!AL5</f>
        <v>ふるたか</v>
      </c>
      <c r="S7" s="80"/>
      <c r="T7" s="74"/>
    </row>
    <row r="8" spans="2:20" s="2" customFormat="1" ht="18" customHeight="1">
      <c r="B8" s="48"/>
      <c r="C8" s="49"/>
      <c r="D8" s="48"/>
      <c r="E8" s="45"/>
      <c r="F8" s="48"/>
      <c r="G8" s="49"/>
      <c r="H8" s="50"/>
      <c r="I8" s="45"/>
      <c r="J8" s="50"/>
      <c r="K8" s="49"/>
      <c r="L8" s="48"/>
      <c r="M8" s="49"/>
      <c r="O8" s="79" t="s">
        <v>166</v>
      </c>
      <c r="P8" s="101">
        <f>参照ﾃﾞｰﾀ!AJ6</f>
        <v>45004</v>
      </c>
      <c r="Q8" s="101" t="str">
        <f>参照ﾃﾞｰﾀ!AK6</f>
        <v>H</v>
      </c>
      <c r="R8" s="349" t="str">
        <f>参照ﾃﾞｰﾀ!AL6</f>
        <v>フェニックス</v>
      </c>
      <c r="S8" s="80"/>
      <c r="T8" s="74"/>
    </row>
    <row r="9" spans="2:20" s="2" customFormat="1" ht="18" customHeight="1">
      <c r="B9" s="51"/>
      <c r="C9" s="49"/>
      <c r="D9" s="51"/>
      <c r="E9" s="45"/>
      <c r="F9" s="48"/>
      <c r="G9" s="49"/>
      <c r="H9" s="51"/>
      <c r="I9" s="49"/>
      <c r="J9" s="52"/>
      <c r="K9" s="49"/>
      <c r="L9" s="51"/>
      <c r="M9" s="49"/>
      <c r="O9" s="79" t="s">
        <v>167</v>
      </c>
      <c r="P9" s="101">
        <f>参照ﾃﾞｰﾀ!AJ7</f>
        <v>45032</v>
      </c>
      <c r="Q9" s="101" t="str">
        <f>参照ﾃﾞｰﾀ!AK7</f>
        <v>E</v>
      </c>
      <c r="R9" s="349" t="str">
        <f>参照ﾃﾞｰﾀ!AL7</f>
        <v>はやとり</v>
      </c>
      <c r="S9" s="80"/>
      <c r="T9" s="74"/>
    </row>
    <row r="10" spans="2:20" s="2" customFormat="1" ht="18" customHeight="1">
      <c r="B10" s="51"/>
      <c r="C10" s="49"/>
      <c r="D10" s="51"/>
      <c r="E10" s="45"/>
      <c r="F10" s="48"/>
      <c r="G10" s="49"/>
      <c r="H10" s="52"/>
      <c r="I10" s="49"/>
      <c r="J10" s="52"/>
      <c r="K10" s="49"/>
      <c r="L10" s="51"/>
      <c r="M10" s="49"/>
      <c r="O10" s="79" t="s">
        <v>168</v>
      </c>
      <c r="P10" s="101">
        <f>参照ﾃﾞｰﾀ!AJ8</f>
        <v>45067</v>
      </c>
      <c r="Q10" s="101" t="str">
        <f>参照ﾃﾞｰﾀ!AK8</f>
        <v>初島</v>
      </c>
      <c r="R10" s="349" t="str">
        <f>参照ﾃﾞｰﾀ!AL8</f>
        <v>飛車角</v>
      </c>
      <c r="S10" s="80"/>
      <c r="T10" s="74"/>
    </row>
    <row r="11" spans="2:20" s="2" customFormat="1" ht="18" customHeight="1">
      <c r="B11" s="51"/>
      <c r="C11" s="49"/>
      <c r="D11" s="51"/>
      <c r="E11" s="45"/>
      <c r="F11" s="48"/>
      <c r="G11" s="49"/>
      <c r="H11" s="52"/>
      <c r="I11" s="49"/>
      <c r="J11" s="52"/>
      <c r="K11" s="49"/>
      <c r="L11" s="51"/>
      <c r="M11" s="45"/>
      <c r="O11" s="79" t="s">
        <v>169</v>
      </c>
      <c r="P11" s="101">
        <f>参照ﾃﾞｰﾀ!AJ9</f>
        <v>45095</v>
      </c>
      <c r="Q11" s="101" t="str">
        <f>参照ﾃﾞｰﾀ!AK9</f>
        <v>E</v>
      </c>
      <c r="R11" s="349" t="str">
        <f>参照ﾃﾞｰﾀ!AL9</f>
        <v>IDEAL</v>
      </c>
      <c r="S11" s="80"/>
      <c r="T11" s="74"/>
    </row>
    <row r="12" spans="2:20" s="2" customFormat="1" ht="18" customHeight="1">
      <c r="B12" s="51"/>
      <c r="C12" s="49"/>
      <c r="D12" s="51"/>
      <c r="E12" s="45"/>
      <c r="F12" s="48"/>
      <c r="G12" s="45"/>
      <c r="H12" s="52"/>
      <c r="I12" s="49"/>
      <c r="J12" s="51"/>
      <c r="K12" s="49"/>
      <c r="L12" s="51"/>
      <c r="M12" s="49"/>
      <c r="O12" s="79" t="s">
        <v>170</v>
      </c>
      <c r="P12" s="101">
        <f>参照ﾃﾞｰﾀ!AJ10</f>
        <v>45123</v>
      </c>
      <c r="Q12" s="101" t="str">
        <f>参照ﾃﾞｰﾀ!AK10</f>
        <v>合同</v>
      </c>
      <c r="R12" s="349" t="str">
        <f>参照ﾃﾞｰﾀ!AL10</f>
        <v>テティス</v>
      </c>
      <c r="S12" s="80"/>
      <c r="T12" s="74"/>
    </row>
    <row r="13" spans="2:20" s="2" customFormat="1" ht="18" customHeight="1">
      <c r="B13" s="51"/>
      <c r="C13" s="49"/>
      <c r="D13" s="51"/>
      <c r="E13" s="49"/>
      <c r="F13" s="51"/>
      <c r="G13" s="49"/>
      <c r="H13" s="52"/>
      <c r="I13" s="49"/>
      <c r="J13" s="52"/>
      <c r="K13" s="49"/>
      <c r="L13" s="51"/>
      <c r="M13" s="49"/>
      <c r="O13" s="79" t="s">
        <v>171</v>
      </c>
      <c r="P13" s="101">
        <f>参照ﾃﾞｰﾀ!AJ11</f>
        <v>45158</v>
      </c>
      <c r="Q13" s="101" t="str">
        <f>参照ﾃﾞｰﾀ!AK11</f>
        <v>J</v>
      </c>
      <c r="R13" s="349" t="str">
        <f>参照ﾃﾞｰﾀ!AL11</f>
        <v>サーモン４</v>
      </c>
      <c r="S13" s="80"/>
      <c r="T13" s="74"/>
    </row>
    <row r="14" spans="2:20" s="2" customFormat="1" ht="18" customHeight="1">
      <c r="B14" s="51"/>
      <c r="C14" s="49"/>
      <c r="D14" s="51"/>
      <c r="E14" s="49"/>
      <c r="F14" s="51"/>
      <c r="G14" s="49"/>
      <c r="H14" s="52"/>
      <c r="I14" s="49"/>
      <c r="J14" s="52"/>
      <c r="K14" s="49"/>
      <c r="L14" s="51"/>
      <c r="M14" s="49"/>
      <c r="O14" s="79" t="s">
        <v>172</v>
      </c>
      <c r="P14" s="101">
        <f>参照ﾃﾞｰﾀ!AJ12</f>
        <v>45172</v>
      </c>
      <c r="Q14" s="101" t="str">
        <f>参照ﾃﾞｰﾀ!AK12</f>
        <v>KFRランデブー</v>
      </c>
      <c r="R14" s="349">
        <f>参照ﾃﾞｰﾀ!AL12</f>
        <v>0</v>
      </c>
      <c r="S14" s="80"/>
      <c r="T14" s="74"/>
    </row>
    <row r="15" spans="2:20" s="2" customFormat="1" ht="18" customHeight="1">
      <c r="B15" s="51"/>
      <c r="C15" s="49"/>
      <c r="D15" s="51"/>
      <c r="E15" s="49"/>
      <c r="F15" s="51"/>
      <c r="G15" s="49"/>
      <c r="H15" s="53"/>
      <c r="I15" s="49"/>
      <c r="J15" s="53"/>
      <c r="K15" s="49"/>
      <c r="L15" s="51"/>
      <c r="M15" s="49"/>
      <c r="O15" s="79" t="s">
        <v>172</v>
      </c>
      <c r="P15" s="101">
        <f>参照ﾃﾞｰﾀ!AJ13</f>
        <v>45186</v>
      </c>
      <c r="Q15" s="101" t="str">
        <f>参照ﾃﾞｰﾀ!AK13</f>
        <v>F</v>
      </c>
      <c r="R15" s="349" t="str">
        <f>参照ﾃﾞｰﾀ!AL13</f>
        <v>波勝</v>
      </c>
      <c r="S15" s="349" t="str">
        <f>参照ﾃﾞｰﾀ!AM13</f>
        <v>未決定</v>
      </c>
      <c r="T15" s="74"/>
    </row>
    <row r="16" spans="2:20" s="2" customFormat="1" ht="18" customHeight="1">
      <c r="B16" s="54"/>
      <c r="C16" s="55"/>
      <c r="D16" s="54"/>
      <c r="E16" s="55"/>
      <c r="F16" s="51"/>
      <c r="G16" s="49"/>
      <c r="H16" s="56"/>
      <c r="I16" s="55"/>
      <c r="J16" s="56"/>
      <c r="K16" s="55"/>
      <c r="L16" s="54"/>
      <c r="M16" s="55"/>
      <c r="O16" s="79" t="s">
        <v>173</v>
      </c>
      <c r="P16" s="101">
        <f>参照ﾃﾞｰﾀ!AJ14</f>
        <v>45214</v>
      </c>
      <c r="Q16" s="101" t="str">
        <f>参照ﾃﾞｰﾀ!AK14</f>
        <v>合同</v>
      </c>
      <c r="R16" s="349" t="str">
        <f>参照ﾃﾞｰﾀ!AL14</f>
        <v>ネプチューン</v>
      </c>
      <c r="S16" s="80"/>
      <c r="T16" s="74"/>
    </row>
    <row r="17" spans="2:20" s="2" customFormat="1" ht="18" customHeight="1">
      <c r="B17" s="57"/>
      <c r="C17" s="58"/>
      <c r="D17" s="57"/>
      <c r="E17" s="58"/>
      <c r="F17" s="57"/>
      <c r="G17" s="58"/>
      <c r="H17" s="59"/>
      <c r="I17" s="58"/>
      <c r="J17" s="59"/>
      <c r="K17" s="58"/>
      <c r="L17" s="57"/>
      <c r="M17" s="58"/>
      <c r="O17" s="79" t="s">
        <v>174</v>
      </c>
      <c r="P17" s="101">
        <f>参照ﾃﾞｰﾀ!AJ15</f>
        <v>45249</v>
      </c>
      <c r="Q17" s="101" t="str">
        <f>参照ﾃﾞｰﾀ!AK15</f>
        <v>H</v>
      </c>
      <c r="R17" s="349" t="str">
        <f>参照ﾃﾞｰﾀ!AL15</f>
        <v>かまくら</v>
      </c>
      <c r="S17" s="80"/>
      <c r="T17" s="74"/>
    </row>
    <row r="18" spans="2:20" s="2" customFormat="1" ht="15.75">
      <c r="B18" s="60"/>
      <c r="C18" s="38"/>
      <c r="D18" s="38"/>
      <c r="E18" s="38"/>
      <c r="F18" s="38"/>
      <c r="G18" s="38"/>
      <c r="H18" s="38"/>
      <c r="I18" s="38"/>
      <c r="J18" s="38"/>
      <c r="K18" s="38"/>
      <c r="L18" s="38"/>
      <c r="M18" s="38"/>
      <c r="O18" s="79" t="s">
        <v>175</v>
      </c>
      <c r="P18" s="101">
        <f>参照ﾃﾞｰﾀ!AJ16</f>
        <v>45277</v>
      </c>
      <c r="Q18" s="101" t="str">
        <f>参照ﾃﾞｰﾀ!AK16</f>
        <v>E</v>
      </c>
      <c r="R18" s="349" t="str">
        <f>参照ﾃﾞｰﾀ!AL16</f>
        <v>アルファ</v>
      </c>
      <c r="S18" s="80"/>
      <c r="T18" s="74"/>
    </row>
    <row r="19" spans="2:20" s="2" customFormat="1" ht="21" customHeight="1">
      <c r="B19" s="66" t="str">
        <f>参照ﾃﾞｰﾀ!AI10</f>
        <v>＃583</v>
      </c>
      <c r="C19" s="40" t="s">
        <v>244</v>
      </c>
      <c r="D19" s="66" t="str">
        <f>参照ﾃﾞｰﾀ!AI11</f>
        <v>＃584</v>
      </c>
      <c r="E19" s="40" t="s">
        <v>246</v>
      </c>
      <c r="F19" s="66" t="str">
        <f>参照ﾃﾞｰﾀ!AI13</f>
        <v>＃586</v>
      </c>
      <c r="G19" s="84" t="s">
        <v>265</v>
      </c>
      <c r="H19" s="66" t="str">
        <f>参照ﾃﾞｰﾀ!AI14</f>
        <v>＃587</v>
      </c>
      <c r="I19" s="40" t="s">
        <v>244</v>
      </c>
      <c r="J19" s="66" t="str">
        <f>参照ﾃﾞｰﾀ!AI15</f>
        <v>＃588</v>
      </c>
      <c r="K19" s="40" t="s">
        <v>70</v>
      </c>
      <c r="L19" s="66" t="str">
        <f>参照ﾃﾞｰﾀ!AI16</f>
        <v>＃589</v>
      </c>
      <c r="M19" s="41" t="s">
        <v>70</v>
      </c>
      <c r="O19" s="83" t="s">
        <v>252</v>
      </c>
      <c r="P19" s="81"/>
      <c r="Q19" s="74"/>
      <c r="R19" s="82"/>
      <c r="S19" s="74"/>
      <c r="T19" s="74"/>
    </row>
    <row r="20" spans="2:20" s="2" customFormat="1" ht="46.5" customHeight="1">
      <c r="B20" s="540">
        <f>参照ﾃﾞｰﾀ!$T10</f>
        <v>45123</v>
      </c>
      <c r="C20" s="541"/>
      <c r="D20" s="540">
        <f>参照ﾃﾞｰﾀ!$T11</f>
        <v>45158</v>
      </c>
      <c r="E20" s="541"/>
      <c r="F20" s="540">
        <f>参照ﾃﾞｰﾀ!$T13</f>
        <v>45186</v>
      </c>
      <c r="G20" s="541"/>
      <c r="H20" s="540">
        <f>参照ﾃﾞｰﾀ!$T14</f>
        <v>45214</v>
      </c>
      <c r="I20" s="541"/>
      <c r="J20" s="540">
        <f>参照ﾃﾞｰﾀ!$T15</f>
        <v>45249</v>
      </c>
      <c r="K20" s="541"/>
      <c r="L20" s="540">
        <f>参照ﾃﾞｰﾀ!$T16</f>
        <v>45277</v>
      </c>
      <c r="M20" s="541"/>
      <c r="O20" s="371" t="s">
        <v>164</v>
      </c>
      <c r="P20" s="372">
        <f>参照ﾃﾞｰﾀ!AJ17</f>
        <v>45312</v>
      </c>
      <c r="Q20" s="372" t="str">
        <f>参照ﾃﾞｰﾀ!AK17</f>
        <v>未定</v>
      </c>
      <c r="R20" s="373" t="str">
        <f>参照ﾃﾞｰﾀ!AL17</f>
        <v>ケロニア</v>
      </c>
      <c r="S20" s="80"/>
      <c r="T20" s="74"/>
    </row>
    <row r="21" spans="2:20" s="2" customFormat="1" ht="21" customHeight="1">
      <c r="B21" s="42" t="s">
        <v>124</v>
      </c>
      <c r="C21" s="43" t="s">
        <v>84</v>
      </c>
      <c r="D21" s="42" t="s">
        <v>124</v>
      </c>
      <c r="E21" s="43" t="s">
        <v>84</v>
      </c>
      <c r="F21" s="42" t="s">
        <v>124</v>
      </c>
      <c r="G21" s="43" t="s">
        <v>84</v>
      </c>
      <c r="H21" s="42" t="s">
        <v>124</v>
      </c>
      <c r="I21" s="43" t="s">
        <v>84</v>
      </c>
      <c r="J21" s="42" t="s">
        <v>124</v>
      </c>
      <c r="K21" s="43" t="s">
        <v>84</v>
      </c>
      <c r="L21" s="42" t="s">
        <v>124</v>
      </c>
      <c r="M21" s="43" t="s">
        <v>84</v>
      </c>
      <c r="O21" s="81"/>
      <c r="P21" s="83"/>
      <c r="Q21" s="74"/>
      <c r="R21" s="74"/>
      <c r="S21" s="74"/>
      <c r="T21" s="74"/>
    </row>
    <row r="22" spans="2:20" s="2" customFormat="1" ht="18" customHeight="1">
      <c r="B22" s="44" t="s">
        <v>330</v>
      </c>
      <c r="C22" s="45" t="s">
        <v>268</v>
      </c>
      <c r="D22" s="44" t="s">
        <v>349</v>
      </c>
      <c r="E22" s="45" t="s">
        <v>283</v>
      </c>
      <c r="F22" s="51" t="s">
        <v>362</v>
      </c>
      <c r="G22" s="49" t="s">
        <v>312</v>
      </c>
      <c r="H22" s="51"/>
      <c r="I22" s="49"/>
      <c r="J22" s="90" t="s">
        <v>376</v>
      </c>
      <c r="K22" s="49" t="s">
        <v>375</v>
      </c>
      <c r="L22" s="44"/>
      <c r="M22" s="45"/>
      <c r="O22" s="81"/>
      <c r="P22" s="77"/>
      <c r="Q22" s="74"/>
      <c r="R22" s="74"/>
      <c r="S22" s="74"/>
      <c r="T22" s="74"/>
    </row>
    <row r="23" spans="2:20" s="2" customFormat="1" ht="18" customHeight="1">
      <c r="B23" s="48" t="s">
        <v>331</v>
      </c>
      <c r="C23" s="45" t="s">
        <v>268</v>
      </c>
      <c r="D23" s="48"/>
      <c r="E23" s="49"/>
      <c r="F23" s="48" t="s">
        <v>363</v>
      </c>
      <c r="G23" s="49" t="s">
        <v>312</v>
      </c>
      <c r="H23" s="48"/>
      <c r="I23" s="49"/>
      <c r="J23" s="90" t="s">
        <v>377</v>
      </c>
      <c r="K23" s="49" t="s">
        <v>375</v>
      </c>
      <c r="L23" s="48"/>
      <c r="M23" s="45"/>
      <c r="O23" s="81"/>
      <c r="P23" s="77"/>
      <c r="Q23" s="74"/>
      <c r="R23" s="74"/>
      <c r="S23" s="74"/>
      <c r="T23" s="74"/>
    </row>
    <row r="24" spans="2:20" s="2" customFormat="1" ht="18" customHeight="1">
      <c r="B24" s="51" t="s">
        <v>332</v>
      </c>
      <c r="C24" s="49" t="s">
        <v>268</v>
      </c>
      <c r="D24" s="51"/>
      <c r="E24" s="49"/>
      <c r="F24" s="51" t="s">
        <v>364</v>
      </c>
      <c r="G24" s="49" t="s">
        <v>312</v>
      </c>
      <c r="H24" s="51"/>
      <c r="I24" s="49"/>
      <c r="J24" s="90" t="s">
        <v>378</v>
      </c>
      <c r="K24" s="49" t="s">
        <v>375</v>
      </c>
      <c r="L24" s="51"/>
      <c r="M24" s="45"/>
      <c r="O24" s="81"/>
      <c r="P24" s="77"/>
      <c r="Q24" s="74"/>
      <c r="R24" s="74"/>
      <c r="S24" s="74"/>
      <c r="T24" s="74"/>
    </row>
    <row r="25" spans="2:20" s="2" customFormat="1" ht="18" customHeight="1">
      <c r="B25" s="51" t="s">
        <v>333</v>
      </c>
      <c r="C25" s="49" t="s">
        <v>268</v>
      </c>
      <c r="D25" s="51"/>
      <c r="E25" s="45"/>
      <c r="F25" s="51" t="s">
        <v>368</v>
      </c>
      <c r="G25" s="49" t="s">
        <v>312</v>
      </c>
      <c r="H25" s="51"/>
      <c r="I25" s="49" ph="1"/>
      <c r="J25" s="90"/>
      <c r="K25" s="49"/>
      <c r="L25" s="51"/>
      <c r="M25" s="45"/>
      <c r="O25" s="81"/>
      <c r="P25" s="77"/>
      <c r="Q25" s="74"/>
      <c r="R25" s="74"/>
      <c r="S25" s="74"/>
      <c r="T25" s="74"/>
    </row>
    <row r="26" spans="2:20" s="2" customFormat="1" ht="18" customHeight="1">
      <c r="B26" s="51"/>
      <c r="C26" s="49"/>
      <c r="D26" s="51"/>
      <c r="E26" s="49"/>
      <c r="F26" s="51" t="s">
        <v>366</v>
      </c>
      <c r="G26" s="49" t="s">
        <v>365</v>
      </c>
      <c r="H26" s="51"/>
      <c r="I26" s="49"/>
      <c r="J26" s="90"/>
      <c r="K26" s="49"/>
      <c r="L26" s="51"/>
      <c r="M26" s="45"/>
      <c r="O26" s="81"/>
      <c r="P26" s="77"/>
      <c r="Q26" s="74"/>
      <c r="R26" s="74"/>
      <c r="S26" s="74"/>
      <c r="T26" s="74"/>
    </row>
    <row r="27" spans="2:20" s="2" customFormat="1" ht="18" customHeight="1">
      <c r="B27" s="51"/>
      <c r="C27" s="49"/>
      <c r="D27" s="51"/>
      <c r="E27" s="49"/>
      <c r="F27" s="51" t="s">
        <v>367</v>
      </c>
      <c r="G27" s="49" t="s">
        <v>365</v>
      </c>
      <c r="H27" s="51"/>
      <c r="I27" s="49"/>
      <c r="J27" s="91"/>
      <c r="K27" s="49"/>
      <c r="L27" s="51"/>
      <c r="M27" s="45"/>
      <c r="O27" s="81"/>
      <c r="P27" s="77"/>
      <c r="Q27" s="74"/>
      <c r="R27" s="74"/>
      <c r="S27" s="74"/>
      <c r="T27" s="74"/>
    </row>
    <row r="28" spans="2:20" s="2" customFormat="1" ht="18" customHeight="1">
      <c r="B28" s="51"/>
      <c r="C28" s="49"/>
      <c r="D28" s="51"/>
      <c r="E28" s="49"/>
      <c r="F28" s="51" t="s">
        <v>371</v>
      </c>
      <c r="G28" s="49" t="s">
        <v>365</v>
      </c>
      <c r="H28" s="51"/>
      <c r="I28" s="49"/>
      <c r="J28" s="91"/>
      <c r="K28" s="49"/>
      <c r="L28" s="51"/>
      <c r="M28" s="49"/>
      <c r="O28" s="81"/>
      <c r="P28" s="77"/>
      <c r="Q28" s="74"/>
      <c r="R28" s="74"/>
      <c r="S28" s="74"/>
      <c r="T28" s="74"/>
    </row>
    <row r="29" spans="2:20" s="2" customFormat="1" ht="18" customHeight="1">
      <c r="B29" s="51"/>
      <c r="C29" s="49"/>
      <c r="D29" s="51"/>
      <c r="E29" s="49"/>
      <c r="F29" s="51"/>
      <c r="G29" s="49"/>
      <c r="H29" s="51"/>
      <c r="I29" s="49"/>
      <c r="J29" s="91"/>
      <c r="K29" s="49"/>
      <c r="L29" s="51"/>
      <c r="M29" s="49"/>
      <c r="O29" s="81"/>
      <c r="P29" s="77"/>
      <c r="Q29" s="74"/>
      <c r="R29" s="74"/>
      <c r="S29" s="74"/>
      <c r="T29" s="74"/>
    </row>
    <row r="30" spans="2:20" s="2" customFormat="1" ht="18" customHeight="1">
      <c r="B30" s="51"/>
      <c r="C30" s="49"/>
      <c r="D30" s="51"/>
      <c r="E30" s="49"/>
      <c r="F30" s="51"/>
      <c r="G30" s="49"/>
      <c r="H30" s="51"/>
      <c r="I30" s="49"/>
      <c r="J30" s="91"/>
      <c r="K30" s="49"/>
      <c r="L30" s="51"/>
      <c r="M30" s="49"/>
      <c r="O30" s="81"/>
      <c r="P30" s="77"/>
      <c r="Q30" s="74"/>
      <c r="R30" s="74"/>
      <c r="S30" s="74"/>
      <c r="T30" s="74"/>
    </row>
    <row r="31" spans="2:20" s="2" customFormat="1" ht="18" customHeight="1">
      <c r="B31" s="57"/>
      <c r="C31" s="58"/>
      <c r="D31" s="57"/>
      <c r="E31" s="58"/>
      <c r="F31" s="57"/>
      <c r="G31" s="58"/>
      <c r="H31" s="57"/>
      <c r="I31" s="58"/>
      <c r="J31" s="92"/>
      <c r="K31" s="58"/>
      <c r="L31" s="57"/>
      <c r="M31" s="58"/>
      <c r="O31" s="81"/>
      <c r="P31" s="81"/>
      <c r="Q31" s="74"/>
      <c r="R31" s="74"/>
      <c r="S31" s="74"/>
      <c r="T31" s="74"/>
    </row>
    <row r="32" spans="2:20" s="2" customFormat="1" ht="15.75">
      <c r="B32" s="60"/>
      <c r="C32" s="38"/>
      <c r="D32" s="38"/>
      <c r="E32" s="38"/>
      <c r="F32" s="38"/>
      <c r="G32" s="38"/>
      <c r="H32" s="38"/>
      <c r="I32" s="38"/>
      <c r="J32" s="38"/>
      <c r="K32" s="38"/>
      <c r="L32" s="38"/>
      <c r="M32" s="38"/>
      <c r="O32" s="77"/>
      <c r="P32" s="77"/>
      <c r="Q32" s="74"/>
      <c r="R32" s="74"/>
      <c r="S32" s="74"/>
      <c r="T32" s="74"/>
    </row>
    <row r="33" spans="2:20" s="2" customFormat="1" ht="18" customHeight="1">
      <c r="B33" s="61"/>
      <c r="C33" s="62"/>
      <c r="D33" s="38"/>
      <c r="E33" s="38"/>
      <c r="F33" s="38"/>
      <c r="G33" s="38"/>
      <c r="H33" s="38"/>
      <c r="I33" s="38"/>
      <c r="J33" s="38"/>
      <c r="K33" s="38"/>
      <c r="L33" s="539" t="s">
        <v>125</v>
      </c>
      <c r="M33" s="539"/>
      <c r="O33" s="77"/>
      <c r="P33" s="77"/>
      <c r="Q33" s="74"/>
      <c r="R33" s="74"/>
      <c r="S33" s="74"/>
      <c r="T33" s="74"/>
    </row>
    <row r="34" spans="2:20" s="2" customFormat="1" ht="15.75">
      <c r="B34" s="1"/>
      <c r="O34" s="77"/>
      <c r="P34" s="77"/>
      <c r="Q34" s="74"/>
      <c r="R34" s="74"/>
      <c r="S34" s="74"/>
      <c r="T34" s="74"/>
    </row>
  </sheetData>
  <sheetProtection algorithmName="SHA-512" hashValue="qxT2xokJzL/W3wqOwMimmOaqfswX30AyzzqzPYnCzeynB236ACUgtyxErjtvbE/Rr3wto1paJ74bV6k6O/C9Pw==" saltValue="uUAlAUT6Gxer0NWWnDX+Uw==" spinCount="100000" sheet="1" objects="1" scenarios="1"/>
  <mergeCells count="19">
    <mergeCell ref="H5:I5"/>
    <mergeCell ref="J5:K5"/>
    <mergeCell ref="L5:M5"/>
    <mergeCell ref="O1:S1"/>
    <mergeCell ref="O5:P5"/>
    <mergeCell ref="B1:L1"/>
    <mergeCell ref="B2:M2"/>
    <mergeCell ref="B3:K3"/>
    <mergeCell ref="L3:M3"/>
    <mergeCell ref="B5:C5"/>
    <mergeCell ref="D5:E5"/>
    <mergeCell ref="F5:G5"/>
    <mergeCell ref="L33:M33"/>
    <mergeCell ref="B20:C20"/>
    <mergeCell ref="D20:E20"/>
    <mergeCell ref="F20:G20"/>
    <mergeCell ref="H20:I20"/>
    <mergeCell ref="J20:K20"/>
    <mergeCell ref="L20:M20"/>
  </mergeCells>
  <phoneticPr fontId="5"/>
  <dataValidations count="1">
    <dataValidation type="list" allowBlank="1" showInputMessage="1" showErrorMessage="1" sqref="C4 E4 G4 I4 K4 M4 C19 E19 G19 I19 K19 M19" xr:uid="{00000000-0002-0000-0800-000000000000}">
      <formula1>コース</formula1>
    </dataValidation>
  </dataValidations>
  <pageMargins left="0.31496062992125984" right="0.31496062992125984" top="0.74803149606299213" bottom="0.74803149606299213" header="0.31496062992125984" footer="0.31496062992125984"/>
  <pageSetup paperSize="9" scale="99"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Q62"/>
  <sheetViews>
    <sheetView topLeftCell="A7" zoomScaleNormal="100" workbookViewId="0">
      <selection activeCell="D50" sqref="D50"/>
    </sheetView>
  </sheetViews>
  <sheetFormatPr defaultRowHeight="14.25"/>
  <cols>
    <col min="1" max="1" width="2.75" customWidth="1"/>
    <col min="2" max="2" width="3.75" style="3" customWidth="1"/>
    <col min="3" max="3" width="6.125" style="3" customWidth="1"/>
    <col min="4" max="4" width="16.25" style="3" customWidth="1"/>
    <col min="5" max="6" width="7.375" style="3" bestFit="1" customWidth="1"/>
    <col min="7" max="7" width="6.75" style="3" bestFit="1" customWidth="1"/>
    <col min="8" max="8" width="7.5" style="5" customWidth="1"/>
    <col min="9" max="10" width="8.875" style="5" customWidth="1"/>
    <col min="11" max="11" width="5.375" customWidth="1"/>
    <col min="14" max="14" width="7.5" customWidth="1"/>
    <col min="15" max="15" width="3" customWidth="1"/>
    <col min="16" max="16" width="9" customWidth="1"/>
    <col min="17" max="17" width="3.125" customWidth="1"/>
    <col min="18" max="18" width="5.875" customWidth="1"/>
    <col min="19" max="19" width="3.25" customWidth="1"/>
    <col min="20" max="21" width="10.5" customWidth="1"/>
    <col min="22" max="22" width="3.125" customWidth="1"/>
    <col min="23" max="23" width="11.125" customWidth="1"/>
    <col min="24" max="24" width="3" customWidth="1"/>
    <col min="25" max="25" width="17.5" customWidth="1"/>
    <col min="26" max="26" width="2.5" customWidth="1"/>
    <col min="28" max="28" width="2.625" customWidth="1"/>
    <col min="29" max="29" width="6.875" customWidth="1"/>
    <col min="30" max="30" width="2.625" customWidth="1"/>
    <col min="32" max="32" width="2.875" customWidth="1"/>
    <col min="36" max="36" width="11.625" customWidth="1"/>
  </cols>
  <sheetData>
    <row r="1" spans="2:43" ht="19.5" thickBot="1">
      <c r="B1" s="379" t="s">
        <v>321</v>
      </c>
      <c r="C1" s="379"/>
      <c r="D1" s="379"/>
      <c r="E1" s="379"/>
      <c r="F1" s="379"/>
      <c r="G1" s="379"/>
      <c r="H1" s="379"/>
      <c r="I1" s="379"/>
      <c r="J1" s="380" t="s">
        <v>347</v>
      </c>
      <c r="L1" s="374" t="s">
        <v>69</v>
      </c>
      <c r="M1" s="375"/>
      <c r="N1" s="375"/>
      <c r="O1" s="375"/>
      <c r="P1" s="376" t="s">
        <v>54</v>
      </c>
      <c r="Q1" s="376"/>
      <c r="R1" s="376" t="s">
        <v>56</v>
      </c>
      <c r="S1" s="376"/>
      <c r="T1" s="376" t="s">
        <v>78</v>
      </c>
      <c r="U1" s="376"/>
      <c r="V1" s="376"/>
      <c r="W1" s="376" t="s">
        <v>52</v>
      </c>
      <c r="X1" s="376"/>
      <c r="Y1" s="377" t="s">
        <v>59</v>
      </c>
      <c r="Z1" s="376"/>
      <c r="AA1" s="376" t="s">
        <v>53</v>
      </c>
      <c r="AB1" s="376"/>
      <c r="AC1" s="377" t="s">
        <v>61</v>
      </c>
      <c r="AD1" s="376"/>
      <c r="AE1" s="376" t="s">
        <v>68</v>
      </c>
      <c r="AG1" s="376" t="s">
        <v>73</v>
      </c>
    </row>
    <row r="2" spans="2:43" ht="52.5" thickBot="1">
      <c r="E2" s="394" t="s">
        <v>285</v>
      </c>
      <c r="F2" s="395" t="s">
        <v>286</v>
      </c>
      <c r="G2" s="396" t="s">
        <v>287</v>
      </c>
      <c r="H2" s="397" t="s">
        <v>274</v>
      </c>
      <c r="I2" s="398" t="s">
        <v>288</v>
      </c>
      <c r="J2" s="399" t="s">
        <v>289</v>
      </c>
      <c r="L2" t="s">
        <v>293</v>
      </c>
      <c r="P2" s="35"/>
      <c r="T2" s="29" t="s">
        <v>292</v>
      </c>
      <c r="U2" s="29"/>
      <c r="AI2" t="str">
        <f>T2</f>
        <v>2023年</v>
      </c>
    </row>
    <row r="3" spans="2:43" ht="17.25">
      <c r="B3" s="550" t="s">
        <v>275</v>
      </c>
      <c r="C3" s="551"/>
      <c r="D3" s="4" t="s">
        <v>209</v>
      </c>
      <c r="E3" s="400" t="s">
        <v>15</v>
      </c>
      <c r="F3" s="401" t="s">
        <v>15</v>
      </c>
      <c r="G3" s="402" t="s">
        <v>15</v>
      </c>
      <c r="H3" s="403" t="s">
        <v>218</v>
      </c>
      <c r="I3" s="404" t="s">
        <v>218</v>
      </c>
      <c r="J3" s="405" t="s">
        <v>218</v>
      </c>
      <c r="L3" s="6" t="s">
        <v>48</v>
      </c>
      <c r="M3" s="33" t="s">
        <v>79</v>
      </c>
      <c r="N3" s="27" t="s">
        <v>73</v>
      </c>
      <c r="O3" s="14"/>
      <c r="P3" s="21" t="s">
        <v>55</v>
      </c>
      <c r="Q3" s="14"/>
      <c r="R3" s="13" t="s">
        <v>49</v>
      </c>
      <c r="T3" s="13" t="s">
        <v>78</v>
      </c>
      <c r="U3" s="27" t="s">
        <v>73</v>
      </c>
      <c r="W3" s="18" t="s">
        <v>57</v>
      </c>
      <c r="Y3" s="13" t="s">
        <v>59</v>
      </c>
      <c r="AA3" s="9" t="s">
        <v>51</v>
      </c>
      <c r="AC3" s="13" t="s">
        <v>62</v>
      </c>
      <c r="AE3" s="22" t="s">
        <v>68</v>
      </c>
      <c r="AG3" s="26" t="s">
        <v>13</v>
      </c>
      <c r="AI3" s="67" t="s">
        <v>133</v>
      </c>
      <c r="AJ3" s="68" t="s">
        <v>134</v>
      </c>
      <c r="AK3" s="68" t="s">
        <v>81</v>
      </c>
      <c r="AL3" s="68" t="s">
        <v>126</v>
      </c>
      <c r="AM3" s="68" t="s">
        <v>127</v>
      </c>
      <c r="AN3" s="68" t="s">
        <v>135</v>
      </c>
      <c r="AO3" s="96" t="s">
        <v>136</v>
      </c>
      <c r="AP3" s="99" t="s">
        <v>233</v>
      </c>
      <c r="AQ3" s="99" t="s">
        <v>234</v>
      </c>
    </row>
    <row r="4" spans="2:43" ht="15.75" thickBot="1">
      <c r="B4" s="392">
        <v>1</v>
      </c>
      <c r="C4" s="406">
        <v>188</v>
      </c>
      <c r="D4" s="422" t="s">
        <v>278</v>
      </c>
      <c r="E4" s="407">
        <v>10.758338398922049</v>
      </c>
      <c r="F4" s="408">
        <v>11.389696295335488</v>
      </c>
      <c r="G4" s="409">
        <v>11.104485432796812</v>
      </c>
      <c r="H4" s="410">
        <v>820.29999999999984</v>
      </c>
      <c r="I4" s="411">
        <v>532.625</v>
      </c>
      <c r="J4" s="412">
        <v>479.8</v>
      </c>
      <c r="L4" s="7" t="s">
        <v>44</v>
      </c>
      <c r="M4" s="25">
        <v>14.2</v>
      </c>
      <c r="N4" s="8" t="s">
        <v>74</v>
      </c>
      <c r="P4" s="32" t="s">
        <v>292</v>
      </c>
      <c r="R4" s="12" t="s">
        <v>164</v>
      </c>
      <c r="T4" s="30">
        <v>44941</v>
      </c>
      <c r="U4" s="8" t="s">
        <v>74</v>
      </c>
      <c r="W4" s="19" t="s">
        <v>294</v>
      </c>
      <c r="Y4" s="10" t="s">
        <v>60</v>
      </c>
      <c r="AA4" s="34" t="s">
        <v>80</v>
      </c>
      <c r="AC4" s="12" t="s">
        <v>63</v>
      </c>
      <c r="AE4" s="23">
        <v>0.33333333333333331</v>
      </c>
      <c r="AG4" s="24" t="s">
        <v>74</v>
      </c>
      <c r="AI4" s="69" t="str">
        <f>W4</f>
        <v>＃577</v>
      </c>
      <c r="AJ4" s="64">
        <f>T4</f>
        <v>44941</v>
      </c>
      <c r="AK4" s="25" t="s">
        <v>223</v>
      </c>
      <c r="AL4" s="85" t="s">
        <v>308</v>
      </c>
      <c r="AM4" s="86" t="s">
        <v>309</v>
      </c>
      <c r="AN4" s="94"/>
      <c r="AO4" s="97">
        <v>0.41666666666666669</v>
      </c>
      <c r="AP4" s="100">
        <v>0.52083333333333337</v>
      </c>
      <c r="AQ4" s="25" t="str">
        <f>U4</f>
        <v>MAX=20</v>
      </c>
    </row>
    <row r="5" spans="2:43" ht="15.75" thickBot="1">
      <c r="B5" s="393">
        <v>2</v>
      </c>
      <c r="C5" s="406" t="s">
        <v>322</v>
      </c>
      <c r="D5" s="422" t="s">
        <v>323</v>
      </c>
      <c r="E5" s="407">
        <v>11.336073493657052</v>
      </c>
      <c r="F5" s="408">
        <v>11.344127356103566</v>
      </c>
      <c r="G5" s="409">
        <v>10.843161557100142</v>
      </c>
      <c r="H5" s="410">
        <v>805.25</v>
      </c>
      <c r="I5" s="411">
        <v>533.375</v>
      </c>
      <c r="J5" s="412">
        <v>484.45</v>
      </c>
      <c r="L5" s="7" t="s">
        <v>47</v>
      </c>
      <c r="M5" s="25">
        <v>21.5</v>
      </c>
      <c r="N5" s="8" t="s">
        <v>75</v>
      </c>
      <c r="R5" s="12" t="s">
        <v>181</v>
      </c>
      <c r="T5" s="30">
        <v>44976</v>
      </c>
      <c r="U5" s="8" t="s">
        <v>235</v>
      </c>
      <c r="W5" s="19" t="s">
        <v>295</v>
      </c>
      <c r="Y5" s="10" t="s">
        <v>242</v>
      </c>
      <c r="AA5" s="11"/>
      <c r="AC5" s="12" t="s">
        <v>64</v>
      </c>
      <c r="AE5" s="23">
        <v>0.35416666666666669</v>
      </c>
      <c r="AG5" s="24" t="s">
        <v>75</v>
      </c>
      <c r="AI5" s="69" t="str">
        <f t="shared" ref="AI5:AI16" si="0">W5</f>
        <v>＃578</v>
      </c>
      <c r="AJ5" s="64">
        <f t="shared" ref="AJ5:AJ16" si="1">T5</f>
        <v>44976</v>
      </c>
      <c r="AK5" t="s">
        <v>193</v>
      </c>
      <c r="AL5" s="85" t="s">
        <v>271</v>
      </c>
      <c r="AM5" s="86"/>
      <c r="AN5" s="94"/>
      <c r="AO5" s="97">
        <v>0.4375</v>
      </c>
      <c r="AP5" s="100">
        <v>0.625</v>
      </c>
      <c r="AQ5" s="25" t="str">
        <f t="shared" ref="AQ5:AQ16" si="2">U5</f>
        <v>MAX=20</v>
      </c>
    </row>
    <row r="6" spans="2:43" ht="15.75" thickBot="1">
      <c r="B6" s="393">
        <v>3</v>
      </c>
      <c r="C6" s="413">
        <v>6471</v>
      </c>
      <c r="D6" s="423" t="s">
        <v>279</v>
      </c>
      <c r="E6" s="407">
        <v>12.14991344476657</v>
      </c>
      <c r="F6" s="408">
        <v>11.245168634589547</v>
      </c>
      <c r="G6" s="409">
        <v>12.67725918541734</v>
      </c>
      <c r="H6" s="414">
        <v>785.72687036570562</v>
      </c>
      <c r="I6" s="415">
        <v>535.01782724193629</v>
      </c>
      <c r="J6" s="416">
        <v>454.73861702528063</v>
      </c>
      <c r="L6" s="7" t="s">
        <v>45</v>
      </c>
      <c r="M6" s="25">
        <v>11.3</v>
      </c>
      <c r="N6" s="8" t="s">
        <v>74</v>
      </c>
      <c r="R6" s="12" t="s">
        <v>182</v>
      </c>
      <c r="T6" s="30">
        <v>45004</v>
      </c>
      <c r="U6" s="8" t="s">
        <v>74</v>
      </c>
      <c r="W6" s="19" t="s">
        <v>296</v>
      </c>
      <c r="Y6" s="11"/>
      <c r="AC6" s="12" t="s">
        <v>65</v>
      </c>
      <c r="AE6" s="23">
        <v>0.375</v>
      </c>
      <c r="AG6" s="24" t="s">
        <v>77</v>
      </c>
      <c r="AI6" s="69" t="str">
        <f t="shared" si="0"/>
        <v>＃579</v>
      </c>
      <c r="AJ6" s="64">
        <f t="shared" si="1"/>
        <v>45004</v>
      </c>
      <c r="AK6" s="25" t="s">
        <v>230</v>
      </c>
      <c r="AL6" s="25" t="s">
        <v>311</v>
      </c>
      <c r="AM6" s="86"/>
      <c r="AN6" s="94"/>
      <c r="AO6" s="97">
        <v>0.41666666666666669</v>
      </c>
      <c r="AP6" s="100">
        <v>0.625</v>
      </c>
      <c r="AQ6" s="25" t="str">
        <f t="shared" si="2"/>
        <v>MAX=20</v>
      </c>
    </row>
    <row r="7" spans="2:43" ht="15.75" thickBot="1">
      <c r="B7" s="393">
        <v>4</v>
      </c>
      <c r="C7" s="406">
        <v>4600</v>
      </c>
      <c r="D7" s="422" t="s">
        <v>40</v>
      </c>
      <c r="E7" s="407">
        <v>10.139490976853171</v>
      </c>
      <c r="F7" s="408">
        <v>10.593877909419648</v>
      </c>
      <c r="G7" s="409">
        <v>11.176481545446871</v>
      </c>
      <c r="H7" s="410">
        <v>837.6851072274211</v>
      </c>
      <c r="I7" s="411">
        <v>546.34002411046527</v>
      </c>
      <c r="J7" s="412">
        <v>478.54583822253915</v>
      </c>
      <c r="L7" s="7" t="s">
        <v>46</v>
      </c>
      <c r="M7" s="25">
        <v>23.4</v>
      </c>
      <c r="N7" s="8" t="s">
        <v>75</v>
      </c>
      <c r="R7" s="12" t="s">
        <v>183</v>
      </c>
      <c r="T7" s="30">
        <v>45032</v>
      </c>
      <c r="U7" s="8" t="s">
        <v>74</v>
      </c>
      <c r="W7" s="19" t="s">
        <v>297</v>
      </c>
      <c r="AC7" s="20"/>
      <c r="AE7" s="23">
        <v>0.39583333333333331</v>
      </c>
      <c r="AG7" s="24" t="s">
        <v>257</v>
      </c>
      <c r="AI7" s="69" t="str">
        <f t="shared" si="0"/>
        <v>＃580</v>
      </c>
      <c r="AJ7" s="64">
        <f t="shared" si="1"/>
        <v>45032</v>
      </c>
      <c r="AK7" s="25" t="s">
        <v>193</v>
      </c>
      <c r="AL7" s="85" t="s">
        <v>290</v>
      </c>
      <c r="AM7" s="86"/>
      <c r="AN7" s="94"/>
      <c r="AO7" s="97">
        <v>0.4375</v>
      </c>
      <c r="AP7" s="100">
        <v>0.625</v>
      </c>
      <c r="AQ7" s="25" t="str">
        <f t="shared" si="2"/>
        <v>MAX=20</v>
      </c>
    </row>
    <row r="8" spans="2:43" ht="15">
      <c r="B8" s="393">
        <v>5</v>
      </c>
      <c r="C8" s="406">
        <v>4010</v>
      </c>
      <c r="D8" s="422" t="s">
        <v>141</v>
      </c>
      <c r="E8" s="407">
        <v>10.640662531415298</v>
      </c>
      <c r="F8" s="408">
        <v>10.58780475824048</v>
      </c>
      <c r="G8" s="409">
        <v>10.413399196756203</v>
      </c>
      <c r="H8" s="410">
        <v>823.5</v>
      </c>
      <c r="I8" s="411">
        <v>546.45000000000005</v>
      </c>
      <c r="J8" s="412">
        <v>492.44999999999993</v>
      </c>
      <c r="L8" s="7" t="s">
        <v>223</v>
      </c>
      <c r="M8" s="93">
        <v>6</v>
      </c>
      <c r="N8" s="8" t="s">
        <v>74</v>
      </c>
      <c r="R8" s="12" t="s">
        <v>184</v>
      </c>
      <c r="T8" s="30">
        <v>45067</v>
      </c>
      <c r="U8" s="8" t="s">
        <v>76</v>
      </c>
      <c r="W8" s="19" t="s">
        <v>298</v>
      </c>
      <c r="AE8" s="23">
        <v>0.41666666666666669</v>
      </c>
      <c r="AG8" s="24" t="s">
        <v>258</v>
      </c>
      <c r="AI8" s="69" t="str">
        <f t="shared" si="0"/>
        <v>＃581</v>
      </c>
      <c r="AJ8" s="64">
        <f t="shared" si="1"/>
        <v>45067</v>
      </c>
      <c r="AK8" s="25" t="s">
        <v>231</v>
      </c>
      <c r="AL8" s="85" t="s">
        <v>266</v>
      </c>
      <c r="AM8" s="86"/>
      <c r="AN8" s="94"/>
      <c r="AO8" s="97">
        <v>0</v>
      </c>
      <c r="AP8" s="348">
        <v>0.625</v>
      </c>
      <c r="AQ8" s="25" t="str">
        <f t="shared" si="2"/>
        <v>MAX=40</v>
      </c>
    </row>
    <row r="9" spans="2:43" ht="15">
      <c r="B9" s="393">
        <v>6</v>
      </c>
      <c r="C9" s="406">
        <v>5929</v>
      </c>
      <c r="D9" s="422" t="s">
        <v>212</v>
      </c>
      <c r="E9" s="407">
        <v>10.475675418576984</v>
      </c>
      <c r="F9" s="408">
        <v>10.469650254535431</v>
      </c>
      <c r="G9" s="409">
        <v>10.293508889524619</v>
      </c>
      <c r="H9" s="410">
        <v>828.06813474864714</v>
      </c>
      <c r="I9" s="411">
        <v>548.60671184207422</v>
      </c>
      <c r="J9" s="412">
        <v>494.76493934529213</v>
      </c>
      <c r="K9" s="350"/>
      <c r="L9" s="7" t="s">
        <v>221</v>
      </c>
      <c r="M9" s="25">
        <v>16.7</v>
      </c>
      <c r="N9" s="8" t="s">
        <v>74</v>
      </c>
      <c r="R9" s="12" t="s">
        <v>185</v>
      </c>
      <c r="T9" s="30">
        <v>45095</v>
      </c>
      <c r="U9" s="8" t="s">
        <v>74</v>
      </c>
      <c r="W9" s="19" t="s">
        <v>299</v>
      </c>
      <c r="AE9" s="23">
        <v>0.4375</v>
      </c>
      <c r="AI9" s="69" t="str">
        <f t="shared" si="0"/>
        <v>＃582</v>
      </c>
      <c r="AJ9" s="64">
        <f t="shared" si="1"/>
        <v>45095</v>
      </c>
      <c r="AK9" s="25" t="s">
        <v>193</v>
      </c>
      <c r="AL9" s="85" t="s">
        <v>281</v>
      </c>
      <c r="AM9" s="86"/>
      <c r="AN9" s="94"/>
      <c r="AO9" s="97">
        <v>0.4375</v>
      </c>
      <c r="AP9" s="348">
        <v>0.625</v>
      </c>
      <c r="AQ9" s="25" t="str">
        <f t="shared" si="2"/>
        <v>MAX=20</v>
      </c>
    </row>
    <row r="10" spans="2:43" ht="15">
      <c r="B10" s="393">
        <v>7</v>
      </c>
      <c r="C10" s="406">
        <v>5752</v>
      </c>
      <c r="D10" s="422" t="s">
        <v>41</v>
      </c>
      <c r="E10" s="407">
        <v>10.834652028794467</v>
      </c>
      <c r="F10" s="408">
        <v>10.411783797611841</v>
      </c>
      <c r="G10" s="409">
        <v>10.250737099785304</v>
      </c>
      <c r="H10" s="410">
        <v>818.25</v>
      </c>
      <c r="I10" s="411">
        <v>549.67499999999995</v>
      </c>
      <c r="J10" s="412">
        <v>495.6</v>
      </c>
      <c r="K10" s="350"/>
      <c r="L10" s="7" t="s">
        <v>222</v>
      </c>
      <c r="M10" s="25">
        <v>22.7</v>
      </c>
      <c r="N10" s="8" t="s">
        <v>75</v>
      </c>
      <c r="R10" s="12" t="s">
        <v>186</v>
      </c>
      <c r="T10" s="30">
        <v>45123</v>
      </c>
      <c r="U10" s="8" t="s">
        <v>75</v>
      </c>
      <c r="W10" s="19" t="s">
        <v>300</v>
      </c>
      <c r="AE10" s="23">
        <v>0.4513888888888889</v>
      </c>
      <c r="AI10" s="69" t="str">
        <f t="shared" si="0"/>
        <v>＃583</v>
      </c>
      <c r="AJ10" s="64">
        <f>T10</f>
        <v>45123</v>
      </c>
      <c r="AK10" s="25" t="s">
        <v>244</v>
      </c>
      <c r="AL10" s="85" t="s">
        <v>268</v>
      </c>
      <c r="AM10" s="86"/>
      <c r="AN10" s="94"/>
      <c r="AO10" s="97"/>
      <c r="AP10" s="100"/>
      <c r="AQ10" s="25"/>
    </row>
    <row r="11" spans="2:43" ht="15">
      <c r="B11" s="393">
        <v>8</v>
      </c>
      <c r="C11" s="406">
        <v>6269</v>
      </c>
      <c r="D11" s="422" t="s">
        <v>280</v>
      </c>
      <c r="E11" s="407">
        <v>10.960945236146802</v>
      </c>
      <c r="F11" s="408">
        <v>10.349973098821105</v>
      </c>
      <c r="G11" s="409">
        <v>10.15434504401512</v>
      </c>
      <c r="H11" s="410">
        <v>814.9</v>
      </c>
      <c r="I11" s="411">
        <v>550.82500000000005</v>
      </c>
      <c r="J11" s="412">
        <v>497.5</v>
      </c>
      <c r="L11" s="17" t="s">
        <v>43</v>
      </c>
      <c r="M11" s="25">
        <v>47.4</v>
      </c>
      <c r="N11" s="8" t="s">
        <v>76</v>
      </c>
      <c r="R11" s="12" t="s">
        <v>187</v>
      </c>
      <c r="T11" s="30">
        <v>45158</v>
      </c>
      <c r="U11" s="8" t="s">
        <v>75</v>
      </c>
      <c r="W11" s="19" t="s">
        <v>301</v>
      </c>
      <c r="AE11" s="23">
        <v>0.47916666666666669</v>
      </c>
      <c r="AI11" s="69" t="str">
        <f t="shared" si="0"/>
        <v>＃584</v>
      </c>
      <c r="AJ11" s="64">
        <f t="shared" si="1"/>
        <v>45158</v>
      </c>
      <c r="AK11" s="25" t="s">
        <v>222</v>
      </c>
      <c r="AL11" s="85" t="s">
        <v>283</v>
      </c>
      <c r="AM11" s="86"/>
      <c r="AN11" s="94"/>
      <c r="AO11" s="97">
        <v>0.41666666666666669</v>
      </c>
      <c r="AP11" s="100">
        <v>0.66666666666666663</v>
      </c>
      <c r="AQ11" s="25" t="str">
        <f t="shared" si="2"/>
        <v>MAX=30</v>
      </c>
    </row>
    <row r="12" spans="2:43" ht="15">
      <c r="B12" s="393">
        <v>9</v>
      </c>
      <c r="C12" s="406">
        <v>3663</v>
      </c>
      <c r="D12" s="422" t="s">
        <v>211</v>
      </c>
      <c r="E12" s="407">
        <v>11.018140799994026</v>
      </c>
      <c r="F12" s="408">
        <v>10.262151031821643</v>
      </c>
      <c r="G12" s="409">
        <v>10.061708842799987</v>
      </c>
      <c r="H12" s="410">
        <v>813.4</v>
      </c>
      <c r="I12" s="411">
        <v>552.47500000000002</v>
      </c>
      <c r="J12" s="412">
        <v>499.34999999999997</v>
      </c>
      <c r="L12" s="17" t="s">
        <v>58</v>
      </c>
      <c r="M12" s="25">
        <v>26.6</v>
      </c>
      <c r="N12" s="8"/>
      <c r="R12" s="12" t="s">
        <v>188</v>
      </c>
      <c r="T12" s="30">
        <v>45172</v>
      </c>
      <c r="U12" s="8"/>
      <c r="W12" s="19" t="s">
        <v>302</v>
      </c>
      <c r="AE12" s="23">
        <v>0</v>
      </c>
      <c r="AI12" s="69" t="str">
        <f t="shared" si="0"/>
        <v>＃585</v>
      </c>
      <c r="AJ12" s="64">
        <f t="shared" si="1"/>
        <v>45172</v>
      </c>
      <c r="AK12" s="25" t="s">
        <v>243</v>
      </c>
      <c r="AL12" s="85"/>
      <c r="AM12" s="86"/>
      <c r="AN12" s="94"/>
      <c r="AO12" s="97"/>
      <c r="AP12" s="25"/>
      <c r="AQ12" s="25">
        <f t="shared" si="2"/>
        <v>0</v>
      </c>
    </row>
    <row r="13" spans="2:43" ht="15">
      <c r="B13" s="393">
        <v>10</v>
      </c>
      <c r="C13" s="406">
        <v>380</v>
      </c>
      <c r="D13" s="422" t="s">
        <v>142</v>
      </c>
      <c r="E13" s="407">
        <v>10.162953260779599</v>
      </c>
      <c r="F13" s="408">
        <v>9.984224698428692</v>
      </c>
      <c r="G13" s="409">
        <v>9.6909929245952782</v>
      </c>
      <c r="H13" s="410">
        <v>837</v>
      </c>
      <c r="I13" s="411">
        <v>557.82500000000005</v>
      </c>
      <c r="J13" s="412">
        <v>506.99999999999994</v>
      </c>
      <c r="L13" s="7" t="s">
        <v>251</v>
      </c>
      <c r="M13" s="25">
        <v>4.8</v>
      </c>
      <c r="N13" s="8" t="s">
        <v>74</v>
      </c>
      <c r="R13" s="12" t="s">
        <v>188</v>
      </c>
      <c r="T13" s="30">
        <v>45186</v>
      </c>
      <c r="U13" s="8" t="s">
        <v>75</v>
      </c>
      <c r="W13" s="19" t="s">
        <v>303</v>
      </c>
      <c r="AE13" s="23">
        <v>0.38194444444444442</v>
      </c>
      <c r="AI13" s="69" t="str">
        <f t="shared" si="0"/>
        <v>＃586</v>
      </c>
      <c r="AJ13" s="64">
        <f t="shared" si="1"/>
        <v>45186</v>
      </c>
      <c r="AK13" s="25" t="s">
        <v>253</v>
      </c>
      <c r="AL13" s="85" t="s">
        <v>312</v>
      </c>
      <c r="AM13" s="85" t="s">
        <v>270</v>
      </c>
      <c r="AN13" s="85" t="s">
        <v>270</v>
      </c>
      <c r="AO13" s="97">
        <v>0.39583333333333331</v>
      </c>
      <c r="AP13" s="100">
        <v>0.66666666666666663</v>
      </c>
      <c r="AQ13" s="25" t="str">
        <f t="shared" si="2"/>
        <v>MAX=30</v>
      </c>
    </row>
    <row r="14" spans="2:43" ht="15">
      <c r="B14" s="393">
        <v>11</v>
      </c>
      <c r="C14" s="406">
        <v>1733</v>
      </c>
      <c r="D14" s="422" t="s">
        <v>137</v>
      </c>
      <c r="E14" s="407">
        <v>9.6639925628124157</v>
      </c>
      <c r="F14" s="408">
        <v>9.8791674827856522</v>
      </c>
      <c r="G14" s="409">
        <v>9.9384006543084329</v>
      </c>
      <c r="H14" s="410">
        <v>852.05</v>
      </c>
      <c r="I14" s="411">
        <v>559.9</v>
      </c>
      <c r="J14" s="412">
        <v>501.85</v>
      </c>
      <c r="L14" s="7" t="s">
        <v>254</v>
      </c>
      <c r="M14" s="25">
        <v>8.6</v>
      </c>
      <c r="N14" s="8" t="s">
        <v>74</v>
      </c>
      <c r="R14" s="12" t="s">
        <v>189</v>
      </c>
      <c r="T14" s="30">
        <v>45214</v>
      </c>
      <c r="U14" s="8" t="s">
        <v>74</v>
      </c>
      <c r="W14" s="19" t="s">
        <v>304</v>
      </c>
      <c r="AI14" s="69" t="str">
        <f t="shared" si="0"/>
        <v>＃587</v>
      </c>
      <c r="AJ14" s="64">
        <f t="shared" si="1"/>
        <v>45214</v>
      </c>
      <c r="AK14" s="25" t="s">
        <v>244</v>
      </c>
      <c r="AL14" s="85" t="s">
        <v>313</v>
      </c>
      <c r="AM14" s="86"/>
      <c r="AN14" s="94"/>
      <c r="AO14" s="97"/>
      <c r="AP14" s="100"/>
      <c r="AQ14" s="25" t="str">
        <f t="shared" si="2"/>
        <v>MAX=20</v>
      </c>
    </row>
    <row r="15" spans="2:43" ht="15">
      <c r="B15" s="393">
        <v>12</v>
      </c>
      <c r="C15" s="406">
        <v>5797</v>
      </c>
      <c r="D15" s="422" t="s">
        <v>325</v>
      </c>
      <c r="E15" s="407">
        <v>10.28919887828761</v>
      </c>
      <c r="F15" s="408">
        <v>9.7163714268800216</v>
      </c>
      <c r="G15" s="409">
        <v>9.7028020265711437</v>
      </c>
      <c r="H15" s="410">
        <v>833.35</v>
      </c>
      <c r="I15" s="411">
        <v>563.17500000000007</v>
      </c>
      <c r="J15" s="412">
        <v>506.75</v>
      </c>
      <c r="L15" s="7" t="s">
        <v>244</v>
      </c>
      <c r="M15" s="25">
        <v>10</v>
      </c>
      <c r="N15" s="8" t="s">
        <v>74</v>
      </c>
      <c r="R15" s="12" t="s">
        <v>190</v>
      </c>
      <c r="T15" s="30">
        <v>45249</v>
      </c>
      <c r="U15" s="8" t="s">
        <v>74</v>
      </c>
      <c r="W15" s="19" t="s">
        <v>305</v>
      </c>
      <c r="AI15" s="69" t="str">
        <f t="shared" si="0"/>
        <v>＃588</v>
      </c>
      <c r="AJ15" s="64">
        <f t="shared" si="1"/>
        <v>45249</v>
      </c>
      <c r="AK15" s="25" t="s">
        <v>232</v>
      </c>
      <c r="AL15" s="85" t="s">
        <v>267</v>
      </c>
      <c r="AM15" s="86"/>
      <c r="AN15" s="94"/>
      <c r="AO15" s="97">
        <v>0.41666666666666669</v>
      </c>
      <c r="AP15" s="100">
        <v>0.625</v>
      </c>
      <c r="AQ15" s="25" t="str">
        <f t="shared" si="2"/>
        <v>MAX=20</v>
      </c>
    </row>
    <row r="16" spans="2:43" ht="15.75" thickBot="1">
      <c r="B16" s="393">
        <v>13</v>
      </c>
      <c r="C16" s="406">
        <v>321</v>
      </c>
      <c r="D16" s="422" t="s">
        <v>28</v>
      </c>
      <c r="E16" s="407">
        <v>9.8720280908876727</v>
      </c>
      <c r="F16" s="408">
        <v>9.560784858656147</v>
      </c>
      <c r="G16" s="409">
        <v>9.6112240304097085</v>
      </c>
      <c r="H16" s="410">
        <v>845.65</v>
      </c>
      <c r="I16" s="411">
        <v>566.375</v>
      </c>
      <c r="J16" s="412">
        <v>508.7</v>
      </c>
      <c r="K16" s="350"/>
      <c r="L16" s="7"/>
      <c r="M16" s="25"/>
      <c r="N16" s="8"/>
      <c r="R16" s="12" t="s">
        <v>191</v>
      </c>
      <c r="T16" s="30">
        <v>45277</v>
      </c>
      <c r="U16" s="8" t="s">
        <v>74</v>
      </c>
      <c r="W16" s="19" t="s">
        <v>306</v>
      </c>
      <c r="AI16" s="70" t="str">
        <f t="shared" si="0"/>
        <v>＃589</v>
      </c>
      <c r="AJ16" s="71">
        <f t="shared" si="1"/>
        <v>45277</v>
      </c>
      <c r="AK16" s="28" t="s">
        <v>193</v>
      </c>
      <c r="AL16" s="87" t="s">
        <v>309</v>
      </c>
      <c r="AM16" s="88"/>
      <c r="AN16" s="95"/>
      <c r="AO16" s="98">
        <v>0.4375</v>
      </c>
      <c r="AP16" s="100">
        <v>0.625</v>
      </c>
      <c r="AQ16" s="25" t="str">
        <f t="shared" si="2"/>
        <v>MAX=20</v>
      </c>
    </row>
    <row r="17" spans="2:43" ht="15.75" thickBot="1">
      <c r="B17" s="393">
        <v>14</v>
      </c>
      <c r="C17" s="406">
        <v>346</v>
      </c>
      <c r="D17" s="422" t="s">
        <v>324</v>
      </c>
      <c r="E17" s="407">
        <v>9.7348293815462625</v>
      </c>
      <c r="F17" s="408">
        <v>9.5128547565040549</v>
      </c>
      <c r="G17" s="409">
        <v>9.1340561251260386</v>
      </c>
      <c r="H17" s="410">
        <v>849.85</v>
      </c>
      <c r="I17" s="411">
        <v>567.375</v>
      </c>
      <c r="J17" s="412">
        <v>519.29999999999995</v>
      </c>
      <c r="L17" s="16" t="s">
        <v>208</v>
      </c>
      <c r="M17" s="28"/>
      <c r="N17" s="15"/>
      <c r="R17" s="20" t="s">
        <v>255</v>
      </c>
      <c r="T17" s="30">
        <v>45312</v>
      </c>
      <c r="U17" s="89"/>
      <c r="W17" s="19" t="s">
        <v>307</v>
      </c>
      <c r="AI17" s="70" t="str">
        <f t="shared" ref="AI17" si="3">W17</f>
        <v>＃590</v>
      </c>
      <c r="AJ17" s="71">
        <f>T17</f>
        <v>45312</v>
      </c>
      <c r="AK17" s="28" t="s">
        <v>256</v>
      </c>
      <c r="AL17" s="87" t="s">
        <v>269</v>
      </c>
      <c r="AM17" s="88"/>
      <c r="AN17" s="95"/>
      <c r="AO17" s="98"/>
      <c r="AP17" s="100"/>
      <c r="AQ17" s="25">
        <f t="shared" ref="AQ17" si="4">U17</f>
        <v>0</v>
      </c>
    </row>
    <row r="18" spans="2:43" ht="15.75" thickBot="1">
      <c r="B18" s="393">
        <v>15</v>
      </c>
      <c r="C18" s="406">
        <v>199</v>
      </c>
      <c r="D18" s="422" t="s">
        <v>26</v>
      </c>
      <c r="E18" s="407">
        <v>8.868727665911706</v>
      </c>
      <c r="F18" s="408">
        <v>9.4830631758565218</v>
      </c>
      <c r="G18" s="409">
        <v>9.7573851257010684</v>
      </c>
      <c r="H18" s="410">
        <v>878.34999999999991</v>
      </c>
      <c r="I18" s="411">
        <v>568</v>
      </c>
      <c r="J18" s="412">
        <v>505.6</v>
      </c>
      <c r="T18" s="31"/>
      <c r="U18" s="89"/>
      <c r="W18" s="19"/>
      <c r="AI18" s="63"/>
      <c r="AJ18" s="65" t="s">
        <v>138</v>
      </c>
      <c r="AK18" s="63" t="s">
        <v>139</v>
      </c>
      <c r="AL18" s="63"/>
      <c r="AM18" s="63"/>
      <c r="AN18" s="63"/>
      <c r="AO18" s="63"/>
    </row>
    <row r="19" spans="2:43" ht="13.5">
      <c r="B19" s="393">
        <v>16</v>
      </c>
      <c r="C19" s="406">
        <v>2212</v>
      </c>
      <c r="D19" s="422" t="s">
        <v>33</v>
      </c>
      <c r="E19" s="407">
        <v>8.4577648499240361</v>
      </c>
      <c r="F19" s="408">
        <v>9.360766874951171</v>
      </c>
      <c r="G19" s="409">
        <v>9.3587047594190409</v>
      </c>
      <c r="H19" s="410">
        <v>893.22738199461264</v>
      </c>
      <c r="I19" s="411">
        <v>570.59373375829807</v>
      </c>
      <c r="J19" s="412">
        <v>514.21499139131083</v>
      </c>
      <c r="W19" s="19"/>
    </row>
    <row r="20" spans="2:43" ht="13.5">
      <c r="B20" s="393">
        <v>17</v>
      </c>
      <c r="C20" s="406">
        <v>6732</v>
      </c>
      <c r="D20" s="422" t="s">
        <v>38</v>
      </c>
      <c r="E20" s="407">
        <v>9.5576567342884964</v>
      </c>
      <c r="F20" s="408">
        <v>9.2956320357461539</v>
      </c>
      <c r="G20" s="409">
        <v>9.0768146305877533</v>
      </c>
      <c r="H20" s="410">
        <v>855.39381721722407</v>
      </c>
      <c r="I20" s="411">
        <v>571.993913255998</v>
      </c>
      <c r="J20" s="412">
        <v>520.62384764970773</v>
      </c>
      <c r="W20" s="19"/>
    </row>
    <row r="21" spans="2:43" ht="13.5">
      <c r="B21" s="393">
        <v>18</v>
      </c>
      <c r="C21" s="406">
        <v>2221</v>
      </c>
      <c r="D21" s="422" t="s">
        <v>34</v>
      </c>
      <c r="E21" s="407">
        <v>9.4386331884359951</v>
      </c>
      <c r="F21" s="408">
        <v>9.2544968082459445</v>
      </c>
      <c r="G21" s="409">
        <v>9.1477625488243959</v>
      </c>
      <c r="H21" s="410">
        <v>859.19687382336338</v>
      </c>
      <c r="I21" s="411">
        <v>572.88502933768518</v>
      </c>
      <c r="J21" s="412">
        <v>518.98473459589638</v>
      </c>
      <c r="W21" s="19"/>
    </row>
    <row r="22" spans="2:43" ht="13.5">
      <c r="B22" s="393">
        <v>19</v>
      </c>
      <c r="C22" s="406">
        <v>1403</v>
      </c>
      <c r="D22" s="422" t="s">
        <v>144</v>
      </c>
      <c r="E22" s="407">
        <v>8.837427701910757</v>
      </c>
      <c r="F22" s="408">
        <v>9.1521767170101604</v>
      </c>
      <c r="G22" s="409">
        <v>9.12320767268751</v>
      </c>
      <c r="H22" s="410">
        <v>879.45</v>
      </c>
      <c r="I22" s="411">
        <v>575.125</v>
      </c>
      <c r="J22" s="412">
        <v>519.54999999999995</v>
      </c>
      <c r="W22" s="19"/>
    </row>
    <row r="23" spans="2:43" ht="13.5">
      <c r="B23" s="393">
        <v>20</v>
      </c>
      <c r="C23" s="406">
        <v>5496</v>
      </c>
      <c r="D23" s="422" t="s">
        <v>201</v>
      </c>
      <c r="E23" s="407">
        <v>9.1707183216410364</v>
      </c>
      <c r="F23" s="408">
        <v>9.117131281607838</v>
      </c>
      <c r="G23" s="409">
        <v>9.2900797808962707</v>
      </c>
      <c r="H23" s="410">
        <v>868</v>
      </c>
      <c r="I23" s="411">
        <v>575.9</v>
      </c>
      <c r="J23" s="412">
        <v>515.75</v>
      </c>
      <c r="W23" s="19"/>
    </row>
    <row r="24" spans="2:43" ht="13.5">
      <c r="B24" s="393">
        <v>21</v>
      </c>
      <c r="C24" s="406">
        <v>6714</v>
      </c>
      <c r="D24" s="422" t="s">
        <v>143</v>
      </c>
      <c r="E24" s="407">
        <v>8.8744346885183614</v>
      </c>
      <c r="F24" s="408">
        <v>9.0576336311751788</v>
      </c>
      <c r="G24" s="409">
        <v>8.8598575771342674</v>
      </c>
      <c r="H24" s="410">
        <v>878.15000000000009</v>
      </c>
      <c r="I24" s="411">
        <v>577.22500000000002</v>
      </c>
      <c r="J24" s="412">
        <v>525.75</v>
      </c>
      <c r="W24" s="19"/>
    </row>
    <row r="25" spans="2:43" ht="13.5">
      <c r="B25" s="393">
        <v>22</v>
      </c>
      <c r="C25" s="406">
        <v>667</v>
      </c>
      <c r="D25" s="422" t="s">
        <v>30</v>
      </c>
      <c r="E25" s="407">
        <v>8.6333750106743565</v>
      </c>
      <c r="F25" s="408">
        <v>9.0424785574204911</v>
      </c>
      <c r="G25" s="409">
        <v>8.5629379655737115</v>
      </c>
      <c r="H25" s="410">
        <v>886.75281968379556</v>
      </c>
      <c r="I25" s="411">
        <v>577.56438041343711</v>
      </c>
      <c r="J25" s="412">
        <v>533.05850654806966</v>
      </c>
      <c r="W25" s="19"/>
    </row>
    <row r="26" spans="2:43" ht="13.5">
      <c r="B26" s="393">
        <v>23</v>
      </c>
      <c r="C26" s="406">
        <v>6735</v>
      </c>
      <c r="D26" s="422" t="s">
        <v>326</v>
      </c>
      <c r="E26" s="407">
        <v>9.6368107041899158</v>
      </c>
      <c r="F26" s="408">
        <v>9.000875355083588</v>
      </c>
      <c r="G26" s="409">
        <v>8.8827843906563757</v>
      </c>
      <c r="H26" s="410">
        <v>852.9</v>
      </c>
      <c r="I26" s="411">
        <v>578.5</v>
      </c>
      <c r="J26" s="412">
        <v>525.20000000000005</v>
      </c>
      <c r="W26" s="19"/>
    </row>
    <row r="27" spans="2:43" ht="13.5">
      <c r="B27" s="393">
        <v>24</v>
      </c>
      <c r="C27" s="406">
        <v>162</v>
      </c>
      <c r="D27" s="422" t="s">
        <v>216</v>
      </c>
      <c r="E27" s="407">
        <v>9.2866055860698751</v>
      </c>
      <c r="F27" s="408">
        <v>8.9655074381441846</v>
      </c>
      <c r="G27" s="409">
        <v>8.996551910462891</v>
      </c>
      <c r="H27" s="410">
        <v>864.15</v>
      </c>
      <c r="I27" s="411">
        <v>579.29999999999995</v>
      </c>
      <c r="J27" s="412">
        <v>522.5</v>
      </c>
      <c r="W27" s="19"/>
    </row>
    <row r="28" spans="2:43" ht="13.5">
      <c r="B28" s="393">
        <v>25</v>
      </c>
      <c r="C28" s="406">
        <v>6766</v>
      </c>
      <c r="D28" s="422" t="s">
        <v>35</v>
      </c>
      <c r="E28" s="407">
        <v>9.3726900247452676</v>
      </c>
      <c r="F28" s="408">
        <v>8.9222611167025647</v>
      </c>
      <c r="G28" s="409">
        <v>8.9826685590395137</v>
      </c>
      <c r="H28" s="410">
        <v>861.3319688507238</v>
      </c>
      <c r="I28" s="411">
        <v>580.28401809445313</v>
      </c>
      <c r="J28" s="412">
        <v>522.82691186688726</v>
      </c>
      <c r="W28" s="19"/>
    </row>
    <row r="29" spans="2:43" ht="13.5">
      <c r="B29" s="393">
        <v>26</v>
      </c>
      <c r="C29" s="406">
        <v>150</v>
      </c>
      <c r="D29" s="422" t="s">
        <v>200</v>
      </c>
      <c r="E29" s="407">
        <v>9.3231314290632685</v>
      </c>
      <c r="F29" s="408">
        <v>8.8877025683357918</v>
      </c>
      <c r="G29" s="409">
        <v>8.8390871012786363</v>
      </c>
      <c r="H29" s="410">
        <v>862.95</v>
      </c>
      <c r="I29" s="411">
        <v>581.07500000000005</v>
      </c>
      <c r="J29" s="412">
        <v>526.25</v>
      </c>
    </row>
    <row r="30" spans="2:43" ht="13.5">
      <c r="B30" s="393">
        <v>27</v>
      </c>
      <c r="C30" s="406">
        <v>5854</v>
      </c>
      <c r="D30" s="422" t="s">
        <v>199</v>
      </c>
      <c r="E30" s="407">
        <v>9.8934947541305061</v>
      </c>
      <c r="F30" s="408">
        <v>9.0086372042966811</v>
      </c>
      <c r="G30" s="409">
        <v>9.005060414047426</v>
      </c>
      <c r="H30" s="410">
        <v>845</v>
      </c>
      <c r="I30" s="411">
        <v>578.32500000000005</v>
      </c>
      <c r="J30" s="412">
        <v>522.29999999999995</v>
      </c>
    </row>
    <row r="31" spans="2:43" ht="13.5">
      <c r="B31" s="393">
        <v>28</v>
      </c>
      <c r="C31" s="406">
        <v>3387</v>
      </c>
      <c r="D31" s="422" t="s">
        <v>145</v>
      </c>
      <c r="E31" s="407">
        <v>9.3460589147772666</v>
      </c>
      <c r="F31" s="408">
        <v>8.7369364676930967</v>
      </c>
      <c r="G31" s="409">
        <v>8.7525941083610412</v>
      </c>
      <c r="H31" s="410">
        <v>862.2</v>
      </c>
      <c r="I31" s="411">
        <v>584.57500000000005</v>
      </c>
      <c r="J31" s="412">
        <v>528.35</v>
      </c>
    </row>
    <row r="32" spans="2:43" ht="13.5">
      <c r="B32" s="393">
        <v>29</v>
      </c>
      <c r="C32" s="406">
        <v>1545</v>
      </c>
      <c r="D32" s="422" t="s">
        <v>214</v>
      </c>
      <c r="E32" s="407">
        <v>9.3626367206214294</v>
      </c>
      <c r="F32" s="408">
        <v>8.6154631614997808</v>
      </c>
      <c r="G32" s="409">
        <v>8.5300557071655092</v>
      </c>
      <c r="H32" s="410">
        <v>861.65925973845219</v>
      </c>
      <c r="I32" s="411">
        <v>587.45487295288444</v>
      </c>
      <c r="J32" s="412">
        <v>533.88977700530245</v>
      </c>
    </row>
    <row r="33" spans="2:16" ht="13.5">
      <c r="B33" s="393">
        <v>30</v>
      </c>
      <c r="C33" s="406">
        <v>131</v>
      </c>
      <c r="D33" s="422" t="s">
        <v>23</v>
      </c>
      <c r="E33" s="407">
        <v>8.2773410249500614</v>
      </c>
      <c r="F33" s="408">
        <v>8.6114009708789876</v>
      </c>
      <c r="G33" s="409">
        <v>8.5395354642683401</v>
      </c>
      <c r="H33" s="410">
        <v>900.0717941020788</v>
      </c>
      <c r="I33" s="411">
        <v>587.55212564843839</v>
      </c>
      <c r="J33" s="412">
        <v>533.64966543912738</v>
      </c>
    </row>
    <row r="34" spans="2:16" ht="13.5">
      <c r="B34" s="393">
        <v>31</v>
      </c>
      <c r="C34" s="406">
        <v>4071</v>
      </c>
      <c r="D34" s="422" t="s">
        <v>327</v>
      </c>
      <c r="E34" s="407">
        <v>7.8444664599953846</v>
      </c>
      <c r="F34" s="408">
        <v>8.5792102494370841</v>
      </c>
      <c r="G34" s="409">
        <v>8.7240273561901134</v>
      </c>
      <c r="H34" s="410">
        <v>917.35</v>
      </c>
      <c r="I34" s="411">
        <v>588.32500000000005</v>
      </c>
      <c r="J34" s="412">
        <v>529.04999999999995</v>
      </c>
    </row>
    <row r="35" spans="2:16" ht="13.5">
      <c r="B35" s="393">
        <v>32</v>
      </c>
      <c r="C35" s="406">
        <v>5755</v>
      </c>
      <c r="D35" s="422" t="s">
        <v>202</v>
      </c>
      <c r="E35" s="407">
        <v>8.7531865473376413</v>
      </c>
      <c r="F35" s="408">
        <v>8.54296554933903</v>
      </c>
      <c r="G35" s="409">
        <v>8.5678562878275741</v>
      </c>
      <c r="H35" s="410">
        <v>882.43694695259603</v>
      </c>
      <c r="I35" s="411">
        <v>589.19990993309295</v>
      </c>
      <c r="J35" s="412">
        <v>532.934555873926</v>
      </c>
    </row>
    <row r="36" spans="2:16" ht="13.5">
      <c r="B36" s="393">
        <v>33</v>
      </c>
      <c r="C36" s="406">
        <v>120</v>
      </c>
      <c r="D36" s="422" t="s">
        <v>213</v>
      </c>
      <c r="E36" s="407">
        <v>8.4304717044007393</v>
      </c>
      <c r="F36" s="408">
        <v>8.4823242693847032</v>
      </c>
      <c r="G36" s="409">
        <v>10.450038326400408</v>
      </c>
      <c r="H36" s="410">
        <v>894.25</v>
      </c>
      <c r="I36" s="411">
        <v>590.67499999999995</v>
      </c>
      <c r="J36" s="412">
        <v>491.75</v>
      </c>
    </row>
    <row r="37" spans="2:16" ht="13.5">
      <c r="B37" s="393">
        <v>34</v>
      </c>
      <c r="C37" s="406">
        <v>360</v>
      </c>
      <c r="D37" s="422" t="s">
        <v>146</v>
      </c>
      <c r="E37" s="407">
        <v>8.0815329826300744</v>
      </c>
      <c r="F37" s="408">
        <v>8.4237319572001592</v>
      </c>
      <c r="G37" s="409">
        <v>8.4424928994401327</v>
      </c>
      <c r="H37" s="410">
        <v>907.73216602106413</v>
      </c>
      <c r="I37" s="411">
        <v>592.11384558607733</v>
      </c>
      <c r="J37" s="412">
        <v>536.12551468601885</v>
      </c>
    </row>
    <row r="38" spans="2:16" ht="13.5">
      <c r="B38" s="393">
        <v>35</v>
      </c>
      <c r="C38" s="406">
        <v>164</v>
      </c>
      <c r="D38" s="422" t="s">
        <v>24</v>
      </c>
      <c r="E38" s="407">
        <v>8.0177730983126185</v>
      </c>
      <c r="F38" s="408">
        <v>8.4236404693052354</v>
      </c>
      <c r="G38" s="409">
        <v>8.3599748224634638</v>
      </c>
      <c r="H38" s="410">
        <v>910.28100638933836</v>
      </c>
      <c r="I38" s="411">
        <v>592.11610280984621</v>
      </c>
      <c r="J38" s="412">
        <v>538.26246838726433</v>
      </c>
    </row>
    <row r="39" spans="2:16" ht="13.5">
      <c r="B39" s="393">
        <v>36</v>
      </c>
      <c r="C39" s="406">
        <v>6858</v>
      </c>
      <c r="D39" s="422" t="s">
        <v>247</v>
      </c>
      <c r="E39" s="407">
        <v>9.0605117674606568</v>
      </c>
      <c r="F39" s="408">
        <v>8.4080091778023665</v>
      </c>
      <c r="G39" s="409">
        <v>9.5802028167480611</v>
      </c>
      <c r="H39" s="410">
        <v>871.72288324568501</v>
      </c>
      <c r="I39" s="411">
        <v>592.50225087444562</v>
      </c>
      <c r="J39" s="412">
        <v>509.36647366779567</v>
      </c>
    </row>
    <row r="40" spans="2:16" ht="13.5">
      <c r="B40" s="393">
        <v>37</v>
      </c>
      <c r="C40" s="406">
        <v>157</v>
      </c>
      <c r="D40" s="422" t="s">
        <v>215</v>
      </c>
      <c r="E40" s="407">
        <v>8.9578111049607863</v>
      </c>
      <c r="F40" s="408">
        <v>8.3731175725057927</v>
      </c>
      <c r="G40" s="409">
        <v>8.291883749027475</v>
      </c>
      <c r="H40" s="410">
        <v>875.2478244639542</v>
      </c>
      <c r="I40" s="411">
        <v>593.36770602159424</v>
      </c>
      <c r="J40" s="412">
        <v>540.04825036669354</v>
      </c>
    </row>
    <row r="41" spans="2:16" ht="13.5">
      <c r="B41" s="393">
        <v>38</v>
      </c>
      <c r="C41" s="406">
        <v>1555</v>
      </c>
      <c r="D41" s="422" t="s">
        <v>31</v>
      </c>
      <c r="E41" s="407">
        <v>8.0217842902815057</v>
      </c>
      <c r="F41" s="408">
        <v>8.3727783576962445</v>
      </c>
      <c r="G41" s="409">
        <v>8.4067408153207666</v>
      </c>
      <c r="H41" s="410">
        <v>910.1198485752526</v>
      </c>
      <c r="I41" s="411">
        <v>593.37614384676954</v>
      </c>
      <c r="J41" s="412">
        <v>537.04776035882117</v>
      </c>
    </row>
    <row r="42" spans="2:16" ht="13.5">
      <c r="B42" s="393">
        <v>39</v>
      </c>
      <c r="C42" s="406">
        <v>312</v>
      </c>
      <c r="D42" s="422" t="s">
        <v>27</v>
      </c>
      <c r="E42" s="407">
        <v>8.4038974208061372</v>
      </c>
      <c r="F42" s="408">
        <v>8.3367488970515513</v>
      </c>
      <c r="G42" s="409">
        <v>8.282347372259574</v>
      </c>
      <c r="H42" s="410">
        <v>895.25</v>
      </c>
      <c r="I42" s="411">
        <v>594.27500000000009</v>
      </c>
      <c r="J42" s="412">
        <v>540.29999999999995</v>
      </c>
    </row>
    <row r="43" spans="2:16" ht="13.5">
      <c r="B43" s="393">
        <v>40</v>
      </c>
      <c r="C43" s="406">
        <v>1611</v>
      </c>
      <c r="D43" s="422" t="s">
        <v>272</v>
      </c>
      <c r="E43" s="407">
        <v>7.7415198075035567</v>
      </c>
      <c r="F43" s="408">
        <v>8.3297586243898465</v>
      </c>
      <c r="G43" s="409">
        <v>8.282347372259574</v>
      </c>
      <c r="H43" s="410">
        <v>921.65000000000009</v>
      </c>
      <c r="I43" s="411">
        <v>594.45000000000005</v>
      </c>
      <c r="J43" s="412">
        <v>540.29999999999995</v>
      </c>
    </row>
    <row r="44" spans="2:16" ht="13.5">
      <c r="B44" s="393">
        <v>41</v>
      </c>
      <c r="C44" s="420">
        <v>5275</v>
      </c>
      <c r="D44" s="422" t="s">
        <v>282</v>
      </c>
      <c r="E44" s="407">
        <v>7.2402870589560662</v>
      </c>
      <c r="F44" s="408">
        <v>8.2455050940128345</v>
      </c>
      <c r="G44" s="409">
        <v>8.3931419061662158</v>
      </c>
      <c r="H44" s="410">
        <v>943.75</v>
      </c>
      <c r="I44" s="411">
        <v>596.57500000000005</v>
      </c>
      <c r="J44" s="412">
        <v>537.4</v>
      </c>
    </row>
    <row r="45" spans="2:16" ht="13.5">
      <c r="B45" s="393">
        <v>42</v>
      </c>
      <c r="C45" s="406">
        <v>381</v>
      </c>
      <c r="D45" s="422" t="s">
        <v>29</v>
      </c>
      <c r="E45" s="407">
        <v>7.9738233268128775</v>
      </c>
      <c r="F45" s="408">
        <v>8.2362508926498403</v>
      </c>
      <c r="G45" s="409">
        <v>8.6730112593584412</v>
      </c>
      <c r="H45" s="410">
        <v>912.05395940638891</v>
      </c>
      <c r="I45" s="411">
        <v>596.81019239048806</v>
      </c>
      <c r="J45" s="412">
        <v>530.30814522853711</v>
      </c>
    </row>
    <row r="46" spans="2:16" ht="13.5">
      <c r="B46" s="393">
        <v>43</v>
      </c>
      <c r="C46" s="406">
        <v>4832</v>
      </c>
      <c r="D46" s="422" t="s">
        <v>147</v>
      </c>
      <c r="E46" s="407">
        <v>8.8062771214231308</v>
      </c>
      <c r="F46" s="408">
        <v>8.0804201810199654</v>
      </c>
      <c r="G46" s="409">
        <v>8.0468164668751232</v>
      </c>
      <c r="H46" s="410">
        <v>880.55</v>
      </c>
      <c r="I46" s="411">
        <v>600.82500000000005</v>
      </c>
      <c r="J46" s="412">
        <v>546.65</v>
      </c>
      <c r="P46" t="s">
        <v>203</v>
      </c>
    </row>
    <row r="47" spans="2:16" ht="13.5">
      <c r="B47" s="393">
        <v>44</v>
      </c>
      <c r="C47" s="406">
        <v>4507</v>
      </c>
      <c r="D47" s="422" t="s">
        <v>148</v>
      </c>
      <c r="E47" s="407">
        <v>8.0942542776539312</v>
      </c>
      <c r="F47" s="408">
        <v>8.0570532678795157</v>
      </c>
      <c r="G47" s="409">
        <v>8.1709754794378746</v>
      </c>
      <c r="H47" s="410">
        <v>907.22688141358981</v>
      </c>
      <c r="I47" s="411">
        <v>601.4360432641547</v>
      </c>
      <c r="J47" s="412">
        <v>543.27056972337004</v>
      </c>
    </row>
    <row r="48" spans="2:16" ht="13.5">
      <c r="B48" s="393">
        <v>45</v>
      </c>
      <c r="C48" s="406">
        <v>6696</v>
      </c>
      <c r="D48" s="422" t="s">
        <v>149</v>
      </c>
      <c r="E48" s="407">
        <v>7.6788393894380684</v>
      </c>
      <c r="F48" s="408">
        <v>7.8873522945150727</v>
      </c>
      <c r="G48" s="409">
        <v>8.1248078124515608</v>
      </c>
      <c r="H48" s="410">
        <v>924.30622063005455</v>
      </c>
      <c r="I48" s="411">
        <v>605.94672796587724</v>
      </c>
      <c r="J48" s="412">
        <v>544.51871017075996</v>
      </c>
    </row>
    <row r="49" spans="2:11" ht="13.5">
      <c r="B49" s="393">
        <v>46</v>
      </c>
      <c r="C49" s="406">
        <v>1911</v>
      </c>
      <c r="D49" s="422" t="s">
        <v>150</v>
      </c>
      <c r="E49" s="407">
        <v>7.6003268394758274</v>
      </c>
      <c r="F49" s="408">
        <v>7.8308558546476927</v>
      </c>
      <c r="G49" s="409">
        <v>8.0525508954419607</v>
      </c>
      <c r="H49" s="410">
        <v>927.67507803907051</v>
      </c>
      <c r="I49" s="411">
        <v>607.47760215513301</v>
      </c>
      <c r="J49" s="412">
        <v>546.49230675941624</v>
      </c>
    </row>
    <row r="50" spans="2:11" ht="13.5">
      <c r="B50" s="393">
        <v>47</v>
      </c>
      <c r="C50" s="406">
        <v>4020</v>
      </c>
      <c r="D50" s="422" t="s">
        <v>328</v>
      </c>
      <c r="E50" s="407">
        <v>8.6485971699197464</v>
      </c>
      <c r="F50" s="408">
        <v>7.8208604394049726</v>
      </c>
      <c r="G50" s="409">
        <v>7.7460168510550913</v>
      </c>
      <c r="H50" s="410">
        <v>886.2</v>
      </c>
      <c r="I50" s="411">
        <v>607.75</v>
      </c>
      <c r="J50" s="412">
        <v>555.15000000000009</v>
      </c>
      <c r="K50" s="350"/>
    </row>
    <row r="51" spans="2:11" ht="13.5">
      <c r="B51" s="393">
        <v>48</v>
      </c>
      <c r="C51" s="406">
        <v>178</v>
      </c>
      <c r="D51" s="422" t="s">
        <v>25</v>
      </c>
      <c r="E51" s="407">
        <v>7.2942611704428257</v>
      </c>
      <c r="F51" s="408">
        <v>7.4895968514798756</v>
      </c>
      <c r="G51" s="409">
        <v>7.4470146006760807</v>
      </c>
      <c r="H51" s="410">
        <v>941.27197667221583</v>
      </c>
      <c r="I51" s="411">
        <v>617.05289871287744</v>
      </c>
      <c r="J51" s="412">
        <v>564.07170888436815</v>
      </c>
    </row>
    <row r="52" spans="2:11" ht="13.5">
      <c r="B52" s="393">
        <v>49</v>
      </c>
      <c r="C52" s="406">
        <v>1101</v>
      </c>
      <c r="D52" s="422" t="s">
        <v>153</v>
      </c>
      <c r="E52" s="407">
        <v>7.3649195354559343</v>
      </c>
      <c r="F52" s="408">
        <v>7.4358072311698891</v>
      </c>
      <c r="G52" s="409">
        <v>6.742565915775514</v>
      </c>
      <c r="H52" s="410">
        <v>938.06522890508131</v>
      </c>
      <c r="I52" s="411">
        <v>618.61598609330599</v>
      </c>
      <c r="J52" s="412">
        <v>587.23631532103445</v>
      </c>
    </row>
    <row r="53" spans="2:11" ht="13.5">
      <c r="B53" s="393">
        <v>50</v>
      </c>
      <c r="C53" s="421">
        <v>7014</v>
      </c>
      <c r="D53" s="424" t="s">
        <v>348</v>
      </c>
      <c r="E53" s="440">
        <v>6.2578039317902405</v>
      </c>
      <c r="F53" s="441">
        <v>7.2387660107178036</v>
      </c>
      <c r="G53" s="442">
        <v>7.7185240831241622</v>
      </c>
      <c r="H53" s="417">
        <v>993.75</v>
      </c>
      <c r="I53" s="418">
        <v>624.47499999999991</v>
      </c>
      <c r="J53" s="419">
        <v>555.95000000000005</v>
      </c>
    </row>
    <row r="54" spans="2:11" ht="13.5">
      <c r="B54" s="393">
        <v>51</v>
      </c>
      <c r="C54" s="406">
        <v>319</v>
      </c>
      <c r="D54" s="422" t="s">
        <v>152</v>
      </c>
      <c r="E54" s="407">
        <v>6.9957732073085319</v>
      </c>
      <c r="F54" s="408">
        <v>7.212885122681441</v>
      </c>
      <c r="G54" s="409">
        <v>7.2499537081965038</v>
      </c>
      <c r="H54" s="410">
        <v>955.29755689026933</v>
      </c>
      <c r="I54" s="411">
        <v>625.26057446969628</v>
      </c>
      <c r="J54" s="412">
        <v>570.23168033372826</v>
      </c>
    </row>
    <row r="55" spans="2:11" ht="13.5">
      <c r="B55" s="393">
        <v>52</v>
      </c>
      <c r="C55" s="406">
        <v>4323</v>
      </c>
      <c r="D55" s="422" t="s">
        <v>37</v>
      </c>
      <c r="E55" s="407">
        <v>7.0700338603826305</v>
      </c>
      <c r="F55" s="408">
        <v>7.1714979680107565</v>
      </c>
      <c r="G55" s="409">
        <v>7.7301894337937407</v>
      </c>
      <c r="H55" s="410">
        <v>951.73338501261514</v>
      </c>
      <c r="I55" s="411">
        <v>626.52476448882874</v>
      </c>
      <c r="J55" s="412">
        <v>555.61006685886355</v>
      </c>
    </row>
    <row r="56" spans="2:11" ht="13.5">
      <c r="B56" s="393">
        <v>53</v>
      </c>
      <c r="C56" s="406">
        <v>3967</v>
      </c>
      <c r="D56" s="422" t="s">
        <v>151</v>
      </c>
      <c r="E56" s="407">
        <v>7.5995708305386227</v>
      </c>
      <c r="F56" s="408">
        <v>7.14897308374867</v>
      </c>
      <c r="G56" s="409">
        <v>7.2374696479077727</v>
      </c>
      <c r="H56" s="410">
        <v>927.70774607763667</v>
      </c>
      <c r="I56" s="411">
        <v>627.216947235578</v>
      </c>
      <c r="J56" s="412">
        <v>570.62983586154269</v>
      </c>
    </row>
    <row r="57" spans="2:11" ht="13.5">
      <c r="B57" s="393">
        <v>56</v>
      </c>
      <c r="C57" s="406">
        <v>1985</v>
      </c>
      <c r="D57" s="422" t="s">
        <v>32</v>
      </c>
      <c r="E57" s="407">
        <v>7.3431225876414423</v>
      </c>
      <c r="F57" s="408">
        <v>6.9746622128410491</v>
      </c>
      <c r="G57" s="409">
        <v>6.9803809456373695</v>
      </c>
      <c r="H57" s="410">
        <v>939.05</v>
      </c>
      <c r="I57" s="411">
        <v>632.67499999999995</v>
      </c>
      <c r="J57" s="412">
        <v>579.04999999999995</v>
      </c>
    </row>
    <row r="58" spans="2:11" ht="13.5">
      <c r="B58" s="393">
        <v>54</v>
      </c>
      <c r="C58" s="406">
        <v>2759</v>
      </c>
      <c r="D58" s="422" t="s">
        <v>36</v>
      </c>
      <c r="E58" s="407">
        <v>6.5928385647797008</v>
      </c>
      <c r="F58" s="408">
        <v>6.9126029957021</v>
      </c>
      <c r="G58" s="409">
        <v>7.0943501147377326</v>
      </c>
      <c r="H58" s="410">
        <v>975.57096940006932</v>
      </c>
      <c r="I58" s="411">
        <v>634.66288672173982</v>
      </c>
      <c r="J58" s="412">
        <v>575.26440324977773</v>
      </c>
    </row>
    <row r="59" spans="2:11" ht="13.5">
      <c r="B59" s="393">
        <v>55</v>
      </c>
      <c r="C59" s="406">
        <v>4469</v>
      </c>
      <c r="D59" s="422" t="s">
        <v>39</v>
      </c>
      <c r="E59" s="407">
        <v>6.4623384479258394</v>
      </c>
      <c r="F59" s="408">
        <v>6.6721190202338629</v>
      </c>
      <c r="G59" s="409">
        <v>6.8496716814897436</v>
      </c>
      <c r="H59" s="410">
        <v>982.5</v>
      </c>
      <c r="I59" s="411">
        <v>642.6</v>
      </c>
      <c r="J59" s="412">
        <v>583.5</v>
      </c>
    </row>
    <row r="60" spans="2:11" ht="13.5">
      <c r="B60" s="425">
        <v>57</v>
      </c>
      <c r="C60" s="426">
        <v>6934</v>
      </c>
      <c r="D60" s="427" t="s">
        <v>250</v>
      </c>
      <c r="E60" s="428">
        <v>6.2205983485381813</v>
      </c>
      <c r="F60" s="429">
        <v>6.6529286021003138</v>
      </c>
      <c r="G60" s="430">
        <v>7.1854298545951369</v>
      </c>
      <c r="H60" s="431">
        <v>995.84999999999991</v>
      </c>
      <c r="I60" s="432">
        <v>643.25</v>
      </c>
      <c r="J60" s="433">
        <v>572.29999999999995</v>
      </c>
    </row>
    <row r="61" spans="2:11" thickBot="1">
      <c r="B61" s="437">
        <v>58</v>
      </c>
      <c r="C61" s="438">
        <v>5273</v>
      </c>
      <c r="D61" s="439" t="s">
        <v>248</v>
      </c>
      <c r="E61" s="443">
        <v>5.5984497728347424</v>
      </c>
      <c r="F61" s="444">
        <v>5.7800929346588772</v>
      </c>
      <c r="G61" s="445">
        <v>6.0121161927183708</v>
      </c>
      <c r="H61" s="446">
        <v>1033.7</v>
      </c>
      <c r="I61" s="447">
        <v>675.8</v>
      </c>
      <c r="J61" s="448">
        <v>615.15</v>
      </c>
    </row>
    <row r="62" spans="2:11">
      <c r="B62" s="434"/>
      <c r="C62" s="434"/>
      <c r="D62" s="434"/>
      <c r="E62" s="434"/>
      <c r="F62" s="434"/>
      <c r="G62" s="435"/>
      <c r="H62" s="436"/>
      <c r="I62" s="436"/>
      <c r="J62" s="436"/>
    </row>
  </sheetData>
  <sheetProtection algorithmName="SHA-512" hashValue="5dTi/KfwMhZzN8DTR9S1ct6HKFerF61z8XvP08I/YzR7bcq01LquZ9vQ4MSs/LzRsrJQQVEHMgHSv56ePIooWA==" saltValue="MYe5SZQjpWL9mt+F4bfbMw==" spinCount="100000" sheet="1" objects="1" scenarios="1"/>
  <mergeCells count="1">
    <mergeCell ref="B3:C3"/>
  </mergeCells>
  <phoneticPr fontId="5"/>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7月</vt:lpstr>
      <vt:lpstr>8月</vt:lpstr>
      <vt:lpstr>9月</vt:lpstr>
      <vt:lpstr>10月</vt:lpstr>
      <vt:lpstr>11月</vt:lpstr>
      <vt:lpstr>12月</vt:lpstr>
      <vt:lpstr>得点計</vt:lpstr>
      <vt:lpstr>ｺﾐｯﾃｨｰ</vt:lpstr>
      <vt:lpstr>参照ﾃﾞｰﾀ</vt:lpstr>
      <vt:lpstr>9月 (KFRランデブー)</vt:lpstr>
      <vt:lpstr>'10月'!Print_Area</vt:lpstr>
      <vt:lpstr>'11月'!Print_Area</vt:lpstr>
      <vt:lpstr>'12月'!Print_Area</vt:lpstr>
      <vt:lpstr>'7月'!Print_Area</vt:lpstr>
      <vt:lpstr>'8月'!Print_Area</vt:lpstr>
      <vt:lpstr>'9月'!Print_Area</vt:lpstr>
      <vt:lpstr>'9月 (KFRランデブー)'!Print_Area</vt:lpstr>
      <vt:lpstr>ｺﾐｯﾃｨｰ!Print_Area</vt:lpstr>
      <vt:lpstr>得点計!Print_Area</vt:lpstr>
      <vt:lpstr>ＴＡ</vt:lpstr>
      <vt:lpstr>コース</vt:lpstr>
      <vt:lpstr>コース・距離</vt:lpstr>
      <vt:lpstr>レース番号</vt:lpstr>
      <vt:lpstr>レース名</vt:lpstr>
      <vt:lpstr>開催日</vt:lpstr>
      <vt:lpstr>各艇データ</vt:lpstr>
      <vt:lpstr>月</vt:lpstr>
      <vt:lpstr>暫定</vt:lpstr>
      <vt:lpstr>時刻</vt:lpstr>
      <vt:lpstr>得点</vt:lpstr>
      <vt:lpstr>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小網代ヨットクラブ KFRレース委員会</dc:creator>
  <cp:lastModifiedBy>Rio Ujiie</cp:lastModifiedBy>
  <cp:lastPrinted>2023-09-17T07:20:41Z</cp:lastPrinted>
  <dcterms:created xsi:type="dcterms:W3CDTF">2015-05-21T03:15:11Z</dcterms:created>
  <dcterms:modified xsi:type="dcterms:W3CDTF">2023-12-31T12:43:56Z</dcterms:modified>
</cp:coreProperties>
</file>