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E:\Race Committee\Race Results\2024\"/>
    </mc:Choice>
  </mc:AlternateContent>
  <xr:revisionPtr revIDLastSave="0" documentId="13_ncr:1_{4BE0E049-86C8-4EC5-8965-4B3846555FCA}" xr6:coauthVersionLast="47" xr6:coauthVersionMax="47" xr10:uidLastSave="{00000000-0000-0000-0000-000000000000}"/>
  <bookViews>
    <workbookView xWindow="0" yWindow="0" windowWidth="19200" windowHeight="10080" tabRatio="632" activeTab="6" xr2:uid="{00000000-000D-0000-FFFF-FFFF00000000}"/>
  </bookViews>
  <sheets>
    <sheet name="7月" sheetId="27" r:id="rId1"/>
    <sheet name="8月" sheetId="30" r:id="rId2"/>
    <sheet name="9月" sheetId="32" r:id="rId3"/>
    <sheet name="10月" sheetId="33" r:id="rId4"/>
    <sheet name="11月" sheetId="35" r:id="rId5"/>
    <sheet name="12月" sheetId="36" r:id="rId6"/>
    <sheet name="得点計" sheetId="19" r:id="rId7"/>
    <sheet name="ｺﾐｯﾃｨｰ" sheetId="20" r:id="rId8"/>
    <sheet name="参照ﾃﾞｰﾀ" sheetId="2" r:id="rId9"/>
    <sheet name="9月 (KFRランデブー)" sheetId="34" r:id="rId10"/>
  </sheets>
  <definedNames>
    <definedName name="_xlnm._FilterDatabase" localSheetId="3" hidden="1">'10月'!$C$7:$K$17</definedName>
    <definedName name="_xlnm._FilterDatabase" localSheetId="4" hidden="1">'11月'!$C$7:$K$20</definedName>
    <definedName name="_xlnm._FilterDatabase" localSheetId="5" hidden="1">'12月'!$C$7:$K$20</definedName>
    <definedName name="_xlnm._FilterDatabase" localSheetId="0" hidden="1">'7月'!$C$7:$K$20</definedName>
    <definedName name="_xlnm._FilterDatabase" localSheetId="1" hidden="1">'8月'!$C$7:$K$20</definedName>
    <definedName name="_xlnm._FilterDatabase" localSheetId="2" hidden="1">'9月'!$C$7:$K$20</definedName>
    <definedName name="_xlnm._FilterDatabase" localSheetId="9" hidden="1">'9月 (KFRランデブー)'!$C$7:$K$20</definedName>
    <definedName name="_xlnm._FilterDatabase" localSheetId="6" hidden="1">得点計!$C$7:$K$26</definedName>
    <definedName name="AccessDatabase" hidden="1">"A:\フリートレース.mdb"</definedName>
    <definedName name="Button_1">"フリートレース_月別フォーマット_List"</definedName>
    <definedName name="Button_2">"フリートレース_月別フォーマット_List"</definedName>
    <definedName name="Button_3">"フリートレース_月別フォーマット_List"</definedName>
    <definedName name="Button_4">"フリートレース_月別フォーマット_List"</definedName>
    <definedName name="Button_7">"フリートレース_各艇データ__2__List"</definedName>
    <definedName name="Button_8">"フリートレース_各艇データ__2__List"</definedName>
    <definedName name="_xlnm.Print_Area" localSheetId="3">'10月'!$B$2:$Q$41</definedName>
    <definedName name="_xlnm.Print_Area" localSheetId="4">'11月'!$B$2:$Q$41</definedName>
    <definedName name="_xlnm.Print_Area" localSheetId="5">'12月'!$B$2:$Q$41</definedName>
    <definedName name="_xlnm.Print_Area" localSheetId="0">'7月'!$B$2:$Q$41</definedName>
    <definedName name="_xlnm.Print_Area" localSheetId="1">'8月'!$B$2:$Q$41</definedName>
    <definedName name="_xlnm.Print_Area" localSheetId="2">'9月'!$B$2:$Q$41</definedName>
    <definedName name="_xlnm.Print_Area" localSheetId="9">'9月 (KFRランデブー)'!$B$2:$Q$41</definedName>
    <definedName name="_xlnm.Print_Area" localSheetId="7">ｺﾐｯﾃｨｰ!$B$2:$M$33</definedName>
    <definedName name="_xlnm.Print_Area" localSheetId="6">得点計!$A$1:$N$48</definedName>
    <definedName name="ＴＡ">参照ﾃﾞｰﾀ!$AC$3:$AC$7</definedName>
    <definedName name="コース">参照ﾃﾞｰﾀ!$L$3:$L$15</definedName>
    <definedName name="コース・距離">参照ﾃﾞｰﾀ!$L$3:$N$15</definedName>
    <definedName name="フリートレース_各艇データ__2__List" localSheetId="3">#REF!</definedName>
    <definedName name="フリートレース_各艇データ__2__List" localSheetId="4">#REF!</definedName>
    <definedName name="フリートレース_各艇データ__2__List" localSheetId="5">#REF!</definedName>
    <definedName name="フリートレース_各艇データ__2__List" localSheetId="1">#REF!</definedName>
    <definedName name="フリートレース_各艇データ__2__List" localSheetId="2">#REF!</definedName>
    <definedName name="フリートレース_各艇データ__2__List" localSheetId="9">#REF!</definedName>
    <definedName name="フリートレース_各艇データ__2__List">#REF!</definedName>
    <definedName name="フリートレース_月別フォーマット_List" localSheetId="3">#REF!</definedName>
    <definedName name="フリートレース_月別フォーマット_List" localSheetId="4">#REF!</definedName>
    <definedName name="フリートレース_月別フォーマット_List" localSheetId="5">#REF!</definedName>
    <definedName name="フリートレース_月別フォーマット_List" localSheetId="1">#REF!</definedName>
    <definedName name="フリートレース_月別フォーマット_List" localSheetId="2">#REF!</definedName>
    <definedName name="フリートレース_月別フォーマット_List" localSheetId="9">#REF!</definedName>
    <definedName name="フリートレース_月別フォーマット_List">#REF!</definedName>
    <definedName name="レース番号">参照ﾃﾞｰﾀ!$W$3:$W$18</definedName>
    <definedName name="レース名">参照ﾃﾞｰﾀ!$Y$3:$Y$6</definedName>
    <definedName name="開催日">参照ﾃﾞｰﾀ!$T$3:$T$18</definedName>
    <definedName name="各艇データ">参照ﾃﾞｰﾀ!$C$4:$J$47</definedName>
    <definedName name="月">参照ﾃﾞｰﾀ!$R$3:$R$16</definedName>
    <definedName name="暫定">参照ﾃﾞｰﾀ!$AA$3:$AA$5</definedName>
    <definedName name="時刻">参照ﾃﾞｰﾀ!$AE$3:$AE$12</definedName>
    <definedName name="得点">参照ﾃﾞｰﾀ!$AG$3:$AG$7</definedName>
    <definedName name="年">参照ﾃﾞｰﾀ!$P$3:$P$12</definedName>
  </definedNames>
  <calcPr calcId="191029"/>
</workbook>
</file>

<file path=xl/calcChain.xml><?xml version="1.0" encoding="utf-8"?>
<calcChain xmlns="http://schemas.openxmlformats.org/spreadsheetml/2006/main">
  <c r="R30" i="19" l="1"/>
  <c r="R26" i="19"/>
  <c r="U30" i="19"/>
  <c r="U26" i="19"/>
  <c r="U23" i="19"/>
  <c r="U21" i="19"/>
  <c r="D21" i="19"/>
  <c r="O6" i="35"/>
  <c r="N3" i="35"/>
  <c r="K26" i="19"/>
  <c r="K25" i="19"/>
  <c r="K24" i="19"/>
  <c r="K20" i="19"/>
  <c r="K22" i="19"/>
  <c r="K17" i="19"/>
  <c r="K18" i="19"/>
  <c r="K12" i="19"/>
  <c r="K16" i="19"/>
  <c r="K19" i="19"/>
  <c r="K11" i="19"/>
  <c r="K10" i="19"/>
  <c r="K15" i="19"/>
  <c r="K14" i="19"/>
  <c r="K13" i="19"/>
  <c r="K8" i="19"/>
  <c r="K9" i="19"/>
  <c r="K7" i="19"/>
  <c r="N3" i="27" l="1"/>
  <c r="N3" i="30"/>
  <c r="AQ10" i="2"/>
  <c r="K23" i="19" l="1"/>
  <c r="I26" i="36"/>
  <c r="H26" i="36"/>
  <c r="I25" i="36"/>
  <c r="H25" i="36"/>
  <c r="I24" i="36"/>
  <c r="H24" i="36"/>
  <c r="I23" i="36"/>
  <c r="H23" i="36"/>
  <c r="I22" i="36"/>
  <c r="H22" i="36"/>
  <c r="I21" i="36"/>
  <c r="H21" i="36"/>
  <c r="I20" i="36"/>
  <c r="H20" i="36"/>
  <c r="I19" i="36"/>
  <c r="H19" i="36"/>
  <c r="I18" i="36"/>
  <c r="H18" i="36"/>
  <c r="I17" i="36"/>
  <c r="H17" i="36"/>
  <c r="I16" i="36"/>
  <c r="H16" i="36"/>
  <c r="I15" i="36"/>
  <c r="H15" i="36"/>
  <c r="I14" i="36"/>
  <c r="H14" i="36"/>
  <c r="I13" i="36"/>
  <c r="H13" i="36"/>
  <c r="I12" i="36"/>
  <c r="H12" i="36"/>
  <c r="E26" i="36"/>
  <c r="D26" i="36"/>
  <c r="E25" i="36"/>
  <c r="D25" i="36"/>
  <c r="E24" i="36"/>
  <c r="D24" i="36"/>
  <c r="E23" i="36"/>
  <c r="D23" i="36"/>
  <c r="E22" i="36"/>
  <c r="D22" i="36"/>
  <c r="E21" i="36"/>
  <c r="D21" i="36"/>
  <c r="E20" i="36"/>
  <c r="D20" i="36"/>
  <c r="E19" i="36"/>
  <c r="D19" i="36"/>
  <c r="E18" i="36"/>
  <c r="D18" i="36"/>
  <c r="E17" i="36"/>
  <c r="D17" i="36"/>
  <c r="E16" i="36"/>
  <c r="D16" i="36"/>
  <c r="E15" i="36"/>
  <c r="D15" i="36"/>
  <c r="E14" i="36"/>
  <c r="D14" i="36"/>
  <c r="E13" i="36"/>
  <c r="D13" i="36"/>
  <c r="E12" i="36"/>
  <c r="D12" i="36"/>
  <c r="I26" i="35"/>
  <c r="H26" i="35"/>
  <c r="I25" i="35"/>
  <c r="H25" i="35"/>
  <c r="I24" i="35"/>
  <c r="H24" i="35"/>
  <c r="H23" i="35"/>
  <c r="H22" i="35"/>
  <c r="I21" i="35"/>
  <c r="H21" i="35"/>
  <c r="H20" i="35"/>
  <c r="H19" i="35"/>
  <c r="H18" i="35"/>
  <c r="H15" i="35"/>
  <c r="E26" i="35"/>
  <c r="D26" i="35"/>
  <c r="E25" i="35"/>
  <c r="D25" i="35"/>
  <c r="E24" i="35"/>
  <c r="D24" i="35"/>
  <c r="D22" i="35"/>
  <c r="I26" i="32"/>
  <c r="H26" i="32"/>
  <c r="I25" i="32"/>
  <c r="H25" i="32"/>
  <c r="I24" i="32"/>
  <c r="H24" i="32"/>
  <c r="I23" i="32"/>
  <c r="H23" i="32"/>
  <c r="I22" i="32"/>
  <c r="H22" i="32"/>
  <c r="I21" i="32"/>
  <c r="H21" i="32"/>
  <c r="I20" i="32"/>
  <c r="H20" i="32"/>
  <c r="I19" i="32"/>
  <c r="H19" i="32"/>
  <c r="I18" i="32"/>
  <c r="H18" i="32"/>
  <c r="I17" i="32"/>
  <c r="H17" i="32"/>
  <c r="I16" i="32"/>
  <c r="H16" i="32"/>
  <c r="I15" i="32"/>
  <c r="H15" i="32"/>
  <c r="I14" i="32"/>
  <c r="H14" i="32"/>
  <c r="I13" i="32"/>
  <c r="H13" i="32"/>
  <c r="I12" i="32"/>
  <c r="H12" i="32"/>
  <c r="E26" i="32"/>
  <c r="D26" i="32"/>
  <c r="E25" i="32"/>
  <c r="D25" i="32"/>
  <c r="E24" i="32"/>
  <c r="D24" i="32"/>
  <c r="E23" i="32"/>
  <c r="D23" i="32"/>
  <c r="E22" i="32"/>
  <c r="D22" i="32"/>
  <c r="E21" i="32"/>
  <c r="D21" i="32"/>
  <c r="E20" i="32"/>
  <c r="D20" i="32"/>
  <c r="E19" i="32"/>
  <c r="D19" i="32"/>
  <c r="E18" i="32"/>
  <c r="D18" i="32"/>
  <c r="E17" i="32"/>
  <c r="D17" i="32"/>
  <c r="E16" i="32"/>
  <c r="D16" i="32"/>
  <c r="E15" i="32"/>
  <c r="D15" i="32"/>
  <c r="E14" i="32"/>
  <c r="D14" i="32"/>
  <c r="E13" i="32"/>
  <c r="D13" i="32"/>
  <c r="E12" i="32"/>
  <c r="D12" i="32"/>
  <c r="H26" i="30"/>
  <c r="H25" i="30"/>
  <c r="H24" i="30"/>
  <c r="H23" i="30"/>
  <c r="H22" i="30"/>
  <c r="H21" i="30"/>
  <c r="D26" i="30"/>
  <c r="D25" i="30"/>
  <c r="D24" i="30"/>
  <c r="D23" i="30"/>
  <c r="D22" i="30"/>
  <c r="D21" i="30"/>
  <c r="O6" i="30"/>
  <c r="H26" i="27"/>
  <c r="N26" i="27" s="1"/>
  <c r="H25" i="27"/>
  <c r="H24" i="27"/>
  <c r="N24" i="27" s="1"/>
  <c r="H23" i="27"/>
  <c r="H19" i="27"/>
  <c r="H22" i="27"/>
  <c r="H11" i="27"/>
  <c r="H14" i="27"/>
  <c r="N19" i="27" s="1"/>
  <c r="H15" i="27"/>
  <c r="H21" i="27"/>
  <c r="H18" i="27"/>
  <c r="H20" i="27"/>
  <c r="H10" i="27"/>
  <c r="H16" i="27"/>
  <c r="H17" i="27"/>
  <c r="D26" i="27"/>
  <c r="D25" i="27"/>
  <c r="D24" i="27"/>
  <c r="D23" i="27"/>
  <c r="D19" i="27"/>
  <c r="D22" i="27"/>
  <c r="D11" i="27"/>
  <c r="D14" i="27"/>
  <c r="D15" i="27"/>
  <c r="D21" i="27"/>
  <c r="D18" i="27"/>
  <c r="D20" i="27"/>
  <c r="D10" i="27"/>
  <c r="D16" i="27"/>
  <c r="D17" i="27"/>
  <c r="N22" i="27" l="1"/>
  <c r="N21" i="27"/>
  <c r="N14" i="27"/>
  <c r="N17" i="27"/>
  <c r="N25" i="27"/>
  <c r="N23" i="27"/>
  <c r="N18" i="27"/>
  <c r="O6" i="34"/>
  <c r="H31" i="34"/>
  <c r="D31" i="34"/>
  <c r="D30" i="34"/>
  <c r="D29" i="34"/>
  <c r="D28" i="34"/>
  <c r="H27" i="34"/>
  <c r="D27" i="34"/>
  <c r="H26" i="34"/>
  <c r="D26" i="34"/>
  <c r="D25" i="34"/>
  <c r="H23" i="34"/>
  <c r="D23" i="34"/>
  <c r="H22" i="34"/>
  <c r="D22" i="34"/>
  <c r="H21" i="34"/>
  <c r="D21" i="34"/>
  <c r="H20" i="34"/>
  <c r="D20" i="34"/>
  <c r="H19" i="34"/>
  <c r="D19" i="34"/>
  <c r="H18" i="34"/>
  <c r="D18" i="34"/>
  <c r="H17" i="34"/>
  <c r="D17" i="34"/>
  <c r="H16" i="34"/>
  <c r="D16" i="34"/>
  <c r="H15" i="34"/>
  <c r="D15" i="34"/>
  <c r="H14" i="34"/>
  <c r="D14" i="34"/>
  <c r="H13" i="34"/>
  <c r="D13" i="34"/>
  <c r="H12" i="34"/>
  <c r="D12" i="34"/>
  <c r="H11" i="34"/>
  <c r="D11" i="34"/>
  <c r="H10" i="34"/>
  <c r="D10" i="34"/>
  <c r="H9" i="34"/>
  <c r="D9" i="34"/>
  <c r="H8" i="34"/>
  <c r="D8" i="34"/>
  <c r="H7" i="34"/>
  <c r="D7" i="34"/>
  <c r="O6" i="32"/>
  <c r="R21" i="19"/>
  <c r="R29" i="19"/>
  <c r="R28" i="19"/>
  <c r="R23" i="19"/>
  <c r="R25" i="19"/>
  <c r="K21" i="19" l="1"/>
  <c r="O6" i="27"/>
  <c r="D23" i="33"/>
  <c r="H22" i="33"/>
  <c r="D22" i="33"/>
  <c r="H21" i="33"/>
  <c r="D21" i="33"/>
  <c r="H20" i="33"/>
  <c r="D20" i="33"/>
  <c r="D2" i="27" l="1"/>
  <c r="R17" i="19"/>
  <c r="R14" i="19"/>
  <c r="R20" i="19"/>
  <c r="R18" i="19"/>
  <c r="R8" i="19"/>
  <c r="R16" i="19"/>
  <c r="R22" i="19"/>
  <c r="R19" i="19"/>
  <c r="R9" i="19"/>
  <c r="R12" i="19"/>
  <c r="R13" i="19"/>
  <c r="R7" i="19"/>
  <c r="R10" i="19"/>
  <c r="R15" i="19"/>
  <c r="R11" i="19"/>
  <c r="AD31" i="35" l="1"/>
  <c r="AD30" i="35"/>
  <c r="AD29" i="35"/>
  <c r="AD28" i="35"/>
  <c r="AD27" i="35"/>
  <c r="AD26" i="35"/>
  <c r="AD25" i="35"/>
  <c r="AD24" i="35"/>
  <c r="AD23" i="35"/>
  <c r="AD22" i="35"/>
  <c r="AD21" i="35"/>
  <c r="AD20" i="35"/>
  <c r="AD19" i="35"/>
  <c r="AD18" i="35"/>
  <c r="AD17" i="35"/>
  <c r="AD16" i="35"/>
  <c r="AD15" i="35"/>
  <c r="AD14" i="35"/>
  <c r="AD13" i="35"/>
  <c r="AD12" i="35"/>
  <c r="AD11" i="35"/>
  <c r="AD10" i="35"/>
  <c r="AD9" i="35"/>
  <c r="AD8" i="35"/>
  <c r="AD7" i="35"/>
  <c r="H17" i="35" l="1"/>
  <c r="H9" i="35"/>
  <c r="H10" i="35"/>
  <c r="AA7" i="33" l="1"/>
  <c r="AB7" i="33"/>
  <c r="AC7" i="33"/>
  <c r="AA8" i="33"/>
  <c r="AB8" i="33"/>
  <c r="AC8" i="33"/>
  <c r="AA9" i="33"/>
  <c r="AB9" i="33"/>
  <c r="AC9" i="33"/>
  <c r="AA10" i="33"/>
  <c r="AB10" i="33"/>
  <c r="AC10" i="33"/>
  <c r="AA11" i="33"/>
  <c r="AB11" i="33"/>
  <c r="AC11" i="33"/>
  <c r="AA12" i="33"/>
  <c r="AB12" i="33"/>
  <c r="AC12" i="33"/>
  <c r="AA13" i="33"/>
  <c r="AB13" i="33"/>
  <c r="AC13" i="33"/>
  <c r="AA14" i="33"/>
  <c r="AB14" i="33"/>
  <c r="AC14" i="33"/>
  <c r="AA15" i="33"/>
  <c r="AB15" i="33"/>
  <c r="AC15" i="33"/>
  <c r="AA16" i="33"/>
  <c r="AB16" i="33"/>
  <c r="AC16" i="33"/>
  <c r="AA17" i="33"/>
  <c r="AB17" i="33"/>
  <c r="AC17" i="33"/>
  <c r="AA18" i="33"/>
  <c r="AB18" i="33"/>
  <c r="AC18" i="33"/>
  <c r="AA19" i="33"/>
  <c r="AB19" i="33"/>
  <c r="AC19" i="33"/>
  <c r="AA20" i="33"/>
  <c r="AB20" i="33"/>
  <c r="AC20" i="33"/>
  <c r="AA21" i="33"/>
  <c r="AB21" i="33"/>
  <c r="AC21" i="33"/>
  <c r="AA22" i="33"/>
  <c r="AB22" i="33"/>
  <c r="AC22" i="33"/>
  <c r="AA23" i="33"/>
  <c r="AB23" i="33"/>
  <c r="AC23" i="33"/>
  <c r="AA24" i="33"/>
  <c r="AB24" i="33"/>
  <c r="AC24" i="33"/>
  <c r="AA25" i="33"/>
  <c r="AB25" i="33"/>
  <c r="AC25" i="33"/>
  <c r="AA26" i="33"/>
  <c r="AB26" i="33"/>
  <c r="AC26" i="33"/>
  <c r="AA27" i="33"/>
  <c r="AB27" i="33"/>
  <c r="AC27" i="33"/>
  <c r="AA28" i="33"/>
  <c r="AB28" i="33"/>
  <c r="AC28" i="33"/>
  <c r="AA29" i="33"/>
  <c r="AB29" i="33"/>
  <c r="AC29" i="33"/>
  <c r="AA30" i="33"/>
  <c r="AB30" i="33"/>
  <c r="AC30" i="33"/>
  <c r="AA31" i="33"/>
  <c r="AB31" i="33"/>
  <c r="AC31" i="33"/>
  <c r="H19" i="33" l="1"/>
  <c r="H17" i="33"/>
  <c r="D17" i="33"/>
  <c r="F35" i="36" l="1"/>
  <c r="F39" i="35"/>
  <c r="F35" i="35"/>
  <c r="F35" i="33"/>
  <c r="F39" i="33"/>
  <c r="F35" i="27"/>
  <c r="F39" i="27"/>
  <c r="F39" i="30"/>
  <c r="F35" i="32"/>
  <c r="F39" i="32"/>
  <c r="R12" i="20"/>
  <c r="R7" i="20" l="1"/>
  <c r="D9" i="27" l="1"/>
  <c r="D8" i="27"/>
  <c r="D7" i="27"/>
  <c r="D12" i="27"/>
  <c r="D13" i="27"/>
  <c r="N3" i="36" l="1"/>
  <c r="R20" i="20"/>
  <c r="Q20" i="20"/>
  <c r="T15" i="33"/>
  <c r="U15" i="33"/>
  <c r="V15" i="33"/>
  <c r="W15" i="33"/>
  <c r="X15" i="33"/>
  <c r="Y15" i="33"/>
  <c r="T16" i="33"/>
  <c r="U16" i="33"/>
  <c r="V16" i="33"/>
  <c r="W16" i="33"/>
  <c r="X16" i="33"/>
  <c r="Y16" i="33"/>
  <c r="T17" i="33"/>
  <c r="U17" i="33"/>
  <c r="V17" i="33"/>
  <c r="W17" i="33"/>
  <c r="X17" i="33"/>
  <c r="Y17" i="33"/>
  <c r="N26" i="35" l="1"/>
  <c r="N24" i="35"/>
  <c r="N22" i="35"/>
  <c r="N19" i="35"/>
  <c r="N17" i="35"/>
  <c r="N25" i="35"/>
  <c r="N23" i="35"/>
  <c r="N18" i="35"/>
  <c r="N20" i="35"/>
  <c r="K26" i="35"/>
  <c r="N21" i="35"/>
  <c r="K21" i="35"/>
  <c r="K25" i="35"/>
  <c r="K24" i="35"/>
  <c r="N26" i="30"/>
  <c r="N24" i="30"/>
  <c r="N22" i="30"/>
  <c r="N25" i="30"/>
  <c r="N23" i="30"/>
  <c r="N21" i="30"/>
  <c r="N22" i="36"/>
  <c r="N24" i="36"/>
  <c r="N19" i="36"/>
  <c r="N17" i="36"/>
  <c r="N15" i="36"/>
  <c r="N13" i="36"/>
  <c r="K17" i="36"/>
  <c r="N25" i="36"/>
  <c r="N18" i="36"/>
  <c r="N14" i="36"/>
  <c r="N12" i="36"/>
  <c r="K12" i="36"/>
  <c r="N20" i="36"/>
  <c r="K13" i="36"/>
  <c r="K26" i="36"/>
  <c r="K19" i="36"/>
  <c r="K15" i="36"/>
  <c r="K24" i="36"/>
  <c r="K21" i="36"/>
  <c r="N26" i="36"/>
  <c r="K18" i="36"/>
  <c r="K20" i="36"/>
  <c r="K23" i="36"/>
  <c r="K16" i="36"/>
  <c r="K22" i="36"/>
  <c r="N21" i="36"/>
  <c r="K14" i="36"/>
  <c r="N16" i="36"/>
  <c r="K25" i="36"/>
  <c r="N23" i="36"/>
  <c r="AJ17" i="2"/>
  <c r="P20" i="20" s="1"/>
  <c r="AQ17" i="2"/>
  <c r="AI17" i="2"/>
  <c r="D19" i="33" l="1"/>
  <c r="O6" i="36" l="1"/>
  <c r="O6" i="33"/>
  <c r="O15" i="36" l="1"/>
  <c r="O20" i="33"/>
  <c r="O22" i="33"/>
  <c r="O21" i="33"/>
  <c r="O8" i="33"/>
  <c r="O18" i="33"/>
  <c r="O19" i="33"/>
  <c r="AB31" i="36"/>
  <c r="AA31" i="36"/>
  <c r="Z31" i="36"/>
  <c r="X31" i="36"/>
  <c r="W31" i="36"/>
  <c r="I31" i="36" s="1"/>
  <c r="V31" i="36"/>
  <c r="U31" i="36"/>
  <c r="T31" i="36"/>
  <c r="S31" i="36"/>
  <c r="H31" i="36"/>
  <c r="D31" i="36"/>
  <c r="AB30" i="36"/>
  <c r="AA30" i="36"/>
  <c r="Z30" i="36"/>
  <c r="X30" i="36"/>
  <c r="W30" i="36"/>
  <c r="V30" i="36"/>
  <c r="U30" i="36"/>
  <c r="T30" i="36"/>
  <c r="S30" i="36"/>
  <c r="D30" i="36"/>
  <c r="AB29" i="36"/>
  <c r="AA29" i="36"/>
  <c r="Z29" i="36"/>
  <c r="X29" i="36"/>
  <c r="W29" i="36"/>
  <c r="V29" i="36"/>
  <c r="U29" i="36"/>
  <c r="T29" i="36"/>
  <c r="S29" i="36"/>
  <c r="D29" i="36"/>
  <c r="AB28" i="36"/>
  <c r="AA28" i="36"/>
  <c r="Z28" i="36"/>
  <c r="X28" i="36"/>
  <c r="W28" i="36"/>
  <c r="V28" i="36"/>
  <c r="U28" i="36"/>
  <c r="T28" i="36"/>
  <c r="S28" i="36"/>
  <c r="D28" i="36"/>
  <c r="AB27" i="36"/>
  <c r="AA27" i="36"/>
  <c r="Z27" i="36"/>
  <c r="X27" i="36"/>
  <c r="W27" i="36"/>
  <c r="V27" i="36"/>
  <c r="U27" i="36"/>
  <c r="T27" i="36"/>
  <c r="S27" i="36"/>
  <c r="H27" i="36"/>
  <c r="D27" i="36"/>
  <c r="AB26" i="36"/>
  <c r="AA26" i="36"/>
  <c r="Z26" i="36"/>
  <c r="O26" i="36" s="1"/>
  <c r="X26" i="36"/>
  <c r="W26" i="36"/>
  <c r="V26" i="36"/>
  <c r="U26" i="36"/>
  <c r="T26" i="36"/>
  <c r="S26" i="36"/>
  <c r="AB25" i="36"/>
  <c r="AA25" i="36"/>
  <c r="Z25" i="36"/>
  <c r="O25" i="36" s="1"/>
  <c r="X25" i="36"/>
  <c r="W25" i="36"/>
  <c r="V25" i="36"/>
  <c r="U25" i="36"/>
  <c r="T25" i="36"/>
  <c r="S25" i="36"/>
  <c r="AB24" i="36"/>
  <c r="AA24" i="36"/>
  <c r="Z24" i="36"/>
  <c r="O24" i="36" s="1"/>
  <c r="X24" i="36"/>
  <c r="W24" i="36"/>
  <c r="V24" i="36"/>
  <c r="U24" i="36"/>
  <c r="T24" i="36"/>
  <c r="S24" i="36"/>
  <c r="AB23" i="36"/>
  <c r="AA23" i="36"/>
  <c r="Z23" i="36"/>
  <c r="O23" i="36" s="1"/>
  <c r="X23" i="36"/>
  <c r="W23" i="36"/>
  <c r="V23" i="36"/>
  <c r="U23" i="36"/>
  <c r="T23" i="36"/>
  <c r="S23" i="36"/>
  <c r="AB22" i="36"/>
  <c r="AA22" i="36"/>
  <c r="Z22" i="36"/>
  <c r="O22" i="36" s="1"/>
  <c r="X22" i="36"/>
  <c r="W22" i="36"/>
  <c r="V22" i="36"/>
  <c r="U22" i="36"/>
  <c r="T22" i="36"/>
  <c r="S22" i="36"/>
  <c r="AB21" i="36"/>
  <c r="AA21" i="36"/>
  <c r="Z21" i="36"/>
  <c r="O21" i="36" s="1"/>
  <c r="X21" i="36"/>
  <c r="W21" i="36"/>
  <c r="V21" i="36"/>
  <c r="U21" i="36"/>
  <c r="T21" i="36"/>
  <c r="S21" i="36"/>
  <c r="AB20" i="36"/>
  <c r="AA20" i="36"/>
  <c r="Z20" i="36"/>
  <c r="O20" i="36" s="1"/>
  <c r="X20" i="36"/>
  <c r="W20" i="36"/>
  <c r="V20" i="36"/>
  <c r="U20" i="36"/>
  <c r="T20" i="36"/>
  <c r="S20" i="36"/>
  <c r="AB19" i="36"/>
  <c r="AA19" i="36"/>
  <c r="Z19" i="36"/>
  <c r="O19" i="36" s="1"/>
  <c r="X19" i="36"/>
  <c r="W19" i="36"/>
  <c r="V19" i="36"/>
  <c r="U19" i="36"/>
  <c r="T19" i="36"/>
  <c r="S19" i="36"/>
  <c r="AB18" i="36"/>
  <c r="AA18" i="36"/>
  <c r="Z18" i="36"/>
  <c r="O18" i="36" s="1"/>
  <c r="X18" i="36"/>
  <c r="W18" i="36"/>
  <c r="V18" i="36"/>
  <c r="U18" i="36"/>
  <c r="T18" i="36"/>
  <c r="S18" i="36"/>
  <c r="AB17" i="36"/>
  <c r="AA17" i="36"/>
  <c r="Z17" i="36"/>
  <c r="O17" i="36" s="1"/>
  <c r="X17" i="36"/>
  <c r="W17" i="36"/>
  <c r="V17" i="36"/>
  <c r="U17" i="36"/>
  <c r="T17" i="36"/>
  <c r="S17" i="36"/>
  <c r="AB16" i="36"/>
  <c r="AA16" i="36"/>
  <c r="Z16" i="36"/>
  <c r="O16" i="36" s="1"/>
  <c r="X16" i="36"/>
  <c r="W16" i="36"/>
  <c r="V16" i="36"/>
  <c r="U16" i="36"/>
  <c r="T16" i="36"/>
  <c r="S16" i="36"/>
  <c r="AB15" i="36"/>
  <c r="AA15" i="36"/>
  <c r="Z15" i="36"/>
  <c r="X15" i="36"/>
  <c r="W15" i="36"/>
  <c r="V15" i="36"/>
  <c r="U15" i="36"/>
  <c r="T15" i="36"/>
  <c r="S15" i="36"/>
  <c r="AB14" i="36"/>
  <c r="AA14" i="36"/>
  <c r="Z14" i="36"/>
  <c r="O14" i="36" s="1"/>
  <c r="X14" i="36"/>
  <c r="W14" i="36"/>
  <c r="V14" i="36"/>
  <c r="U14" i="36"/>
  <c r="T14" i="36"/>
  <c r="S14" i="36"/>
  <c r="AB13" i="36"/>
  <c r="AA13" i="36"/>
  <c r="Z13" i="36"/>
  <c r="O13" i="36" s="1"/>
  <c r="X13" i="36"/>
  <c r="W13" i="36"/>
  <c r="V13" i="36"/>
  <c r="U13" i="36"/>
  <c r="T13" i="36"/>
  <c r="S13" i="36"/>
  <c r="H11" i="36"/>
  <c r="D11" i="36"/>
  <c r="AB12" i="36"/>
  <c r="AA12" i="36"/>
  <c r="Z12" i="36"/>
  <c r="O12" i="36" s="1"/>
  <c r="X12" i="36"/>
  <c r="W12" i="36"/>
  <c r="V12" i="36"/>
  <c r="U12" i="36"/>
  <c r="T12" i="36"/>
  <c r="S12" i="36"/>
  <c r="AB11" i="36"/>
  <c r="AA11" i="36"/>
  <c r="Z11" i="36"/>
  <c r="X11" i="36"/>
  <c r="W11" i="36"/>
  <c r="V11" i="36"/>
  <c r="U11" i="36"/>
  <c r="T11" i="36"/>
  <c r="S11" i="36"/>
  <c r="AB10" i="36"/>
  <c r="AA10" i="36"/>
  <c r="Z10" i="36"/>
  <c r="X10" i="36"/>
  <c r="W10" i="36"/>
  <c r="I10" i="36" s="1"/>
  <c r="V10" i="36"/>
  <c r="U10" i="36"/>
  <c r="T10" i="36"/>
  <c r="S10" i="36"/>
  <c r="H10" i="36"/>
  <c r="D10" i="36"/>
  <c r="AB9" i="36"/>
  <c r="AA9" i="36"/>
  <c r="Z9" i="36"/>
  <c r="X9" i="36"/>
  <c r="W9" i="36"/>
  <c r="V9" i="36"/>
  <c r="U9" i="36"/>
  <c r="T9" i="36"/>
  <c r="S9" i="36"/>
  <c r="H9" i="36"/>
  <c r="D9" i="36"/>
  <c r="AB8" i="36"/>
  <c r="AA8" i="36"/>
  <c r="Z8" i="36"/>
  <c r="X8" i="36"/>
  <c r="W8" i="36"/>
  <c r="V8" i="36"/>
  <c r="U8" i="36"/>
  <c r="T8" i="36"/>
  <c r="S8" i="36"/>
  <c r="H7" i="36"/>
  <c r="D7" i="36"/>
  <c r="AB7" i="36"/>
  <c r="AA7" i="36"/>
  <c r="Z7" i="36"/>
  <c r="X7" i="36"/>
  <c r="W7" i="36"/>
  <c r="V7" i="36"/>
  <c r="U7" i="36"/>
  <c r="T7" i="36"/>
  <c r="S7" i="36"/>
  <c r="H8" i="36"/>
  <c r="D8" i="36"/>
  <c r="N31" i="36"/>
  <c r="D2" i="36"/>
  <c r="AB31" i="35"/>
  <c r="AA31" i="35"/>
  <c r="Z31" i="35"/>
  <c r="X31" i="35"/>
  <c r="W31" i="35"/>
  <c r="I31" i="35" s="1"/>
  <c r="V31" i="35"/>
  <c r="U31" i="35"/>
  <c r="T31" i="35"/>
  <c r="S31" i="35"/>
  <c r="H31" i="35"/>
  <c r="N31" i="35" s="1"/>
  <c r="D31" i="35"/>
  <c r="AB30" i="35"/>
  <c r="AA30" i="35"/>
  <c r="Z30" i="35"/>
  <c r="X30" i="35"/>
  <c r="W30" i="35"/>
  <c r="V30" i="35"/>
  <c r="U30" i="35"/>
  <c r="T30" i="35"/>
  <c r="S30" i="35"/>
  <c r="D30" i="35"/>
  <c r="AB29" i="35"/>
  <c r="AA29" i="35"/>
  <c r="Z29" i="35"/>
  <c r="X29" i="35"/>
  <c r="W29" i="35"/>
  <c r="V29" i="35"/>
  <c r="U29" i="35"/>
  <c r="T29" i="35"/>
  <c r="S29" i="35"/>
  <c r="D29" i="35"/>
  <c r="AB28" i="35"/>
  <c r="AA28" i="35"/>
  <c r="Z28" i="35"/>
  <c r="X28" i="35"/>
  <c r="W28" i="35"/>
  <c r="V28" i="35"/>
  <c r="U28" i="35"/>
  <c r="T28" i="35"/>
  <c r="S28" i="35"/>
  <c r="D28" i="35"/>
  <c r="AB27" i="35"/>
  <c r="AA27" i="35"/>
  <c r="Z27" i="35"/>
  <c r="X27" i="35"/>
  <c r="W27" i="35"/>
  <c r="V27" i="35"/>
  <c r="U27" i="35"/>
  <c r="T27" i="35"/>
  <c r="S27" i="35"/>
  <c r="H27" i="35"/>
  <c r="D27" i="35"/>
  <c r="AB26" i="35"/>
  <c r="AA26" i="35"/>
  <c r="Z26" i="35"/>
  <c r="X26" i="35"/>
  <c r="W26" i="35"/>
  <c r="V26" i="35"/>
  <c r="U26" i="35"/>
  <c r="T26" i="35"/>
  <c r="S26" i="35"/>
  <c r="AB25" i="35"/>
  <c r="AA25" i="35"/>
  <c r="Z25" i="35"/>
  <c r="X25" i="35"/>
  <c r="W25" i="35"/>
  <c r="V25" i="35"/>
  <c r="U25" i="35"/>
  <c r="T25" i="35"/>
  <c r="S25" i="35"/>
  <c r="AB24" i="35"/>
  <c r="AA24" i="35"/>
  <c r="Z24" i="35"/>
  <c r="X24" i="35"/>
  <c r="W24" i="35"/>
  <c r="V24" i="35"/>
  <c r="U24" i="35"/>
  <c r="T24" i="35"/>
  <c r="S24" i="35"/>
  <c r="AB23" i="35"/>
  <c r="AA23" i="35"/>
  <c r="Z23" i="35"/>
  <c r="X23" i="35"/>
  <c r="W23" i="35"/>
  <c r="I23" i="35" s="1"/>
  <c r="K23" i="35" s="1"/>
  <c r="V23" i="35"/>
  <c r="U23" i="35"/>
  <c r="T23" i="35"/>
  <c r="E23" i="35" s="1"/>
  <c r="S23" i="35"/>
  <c r="AB22" i="35"/>
  <c r="AA22" i="35"/>
  <c r="Z22" i="35"/>
  <c r="X22" i="35"/>
  <c r="W22" i="35"/>
  <c r="I22" i="35" s="1"/>
  <c r="K22" i="35" s="1"/>
  <c r="V22" i="35"/>
  <c r="U22" i="35"/>
  <c r="T22" i="35"/>
  <c r="E22" i="35" s="1"/>
  <c r="S22" i="35"/>
  <c r="AB21" i="35"/>
  <c r="AA21" i="35"/>
  <c r="Z21" i="35"/>
  <c r="X21" i="35"/>
  <c r="W21" i="35"/>
  <c r="V21" i="35"/>
  <c r="U21" i="35"/>
  <c r="T21" i="35"/>
  <c r="S21" i="35"/>
  <c r="D17" i="35"/>
  <c r="AB20" i="35"/>
  <c r="AA20" i="35"/>
  <c r="O20" i="35" s="1"/>
  <c r="Z20" i="35"/>
  <c r="X20" i="35"/>
  <c r="W20" i="35"/>
  <c r="I20" i="35" s="1"/>
  <c r="K20" i="35" s="1"/>
  <c r="V20" i="35"/>
  <c r="U20" i="35"/>
  <c r="T20" i="35"/>
  <c r="S20" i="35"/>
  <c r="D10" i="35"/>
  <c r="AB19" i="35"/>
  <c r="AA19" i="35"/>
  <c r="O19" i="35" s="1"/>
  <c r="Z19" i="35"/>
  <c r="X19" i="35"/>
  <c r="W19" i="35"/>
  <c r="I19" i="35" s="1"/>
  <c r="K19" i="35" s="1"/>
  <c r="V19" i="35"/>
  <c r="U19" i="35"/>
  <c r="T19" i="35"/>
  <c r="S19" i="35"/>
  <c r="D18" i="35"/>
  <c r="AB18" i="35"/>
  <c r="AA18" i="35"/>
  <c r="O18" i="35" s="1"/>
  <c r="Z18" i="35"/>
  <c r="X18" i="35"/>
  <c r="W18" i="35"/>
  <c r="I18" i="35" s="1"/>
  <c r="K18" i="35" s="1"/>
  <c r="V18" i="35"/>
  <c r="U18" i="35"/>
  <c r="T18" i="35"/>
  <c r="S18" i="35"/>
  <c r="D19" i="35"/>
  <c r="AB17" i="35"/>
  <c r="AA17" i="35"/>
  <c r="O17" i="35" s="1"/>
  <c r="Z17" i="35"/>
  <c r="X17" i="35"/>
  <c r="W17" i="35"/>
  <c r="V17" i="35"/>
  <c r="U17" i="35"/>
  <c r="T17" i="35"/>
  <c r="S17" i="35"/>
  <c r="D9" i="35"/>
  <c r="AB16" i="35"/>
  <c r="AA16" i="35"/>
  <c r="Z16" i="35"/>
  <c r="X16" i="35"/>
  <c r="W16" i="35"/>
  <c r="V16" i="35"/>
  <c r="U16" i="35"/>
  <c r="T16" i="35"/>
  <c r="S16" i="35"/>
  <c r="H12" i="35"/>
  <c r="D12" i="35"/>
  <c r="AB15" i="35"/>
  <c r="AA15" i="35"/>
  <c r="Z15" i="35"/>
  <c r="O15" i="35" s="1"/>
  <c r="X15" i="35"/>
  <c r="W15" i="35"/>
  <c r="I15" i="35" s="1"/>
  <c r="K15" i="35" s="1"/>
  <c r="V15" i="35"/>
  <c r="U15" i="35"/>
  <c r="T15" i="35"/>
  <c r="S15" i="35"/>
  <c r="D21" i="35"/>
  <c r="AB14" i="35"/>
  <c r="AA14" i="35"/>
  <c r="Z14" i="35"/>
  <c r="O14" i="35" s="1"/>
  <c r="X14" i="35"/>
  <c r="W14" i="35"/>
  <c r="V14" i="35"/>
  <c r="U14" i="35"/>
  <c r="T14" i="35"/>
  <c r="S14" i="35"/>
  <c r="H14" i="35"/>
  <c r="D14" i="35"/>
  <c r="AB13" i="35"/>
  <c r="AA13" i="35"/>
  <c r="Z13" i="35"/>
  <c r="X13" i="35"/>
  <c r="W13" i="35"/>
  <c r="V13" i="35"/>
  <c r="U13" i="35"/>
  <c r="T13" i="35"/>
  <c r="S13" i="35"/>
  <c r="H11" i="35"/>
  <c r="D11" i="35"/>
  <c r="AB12" i="35"/>
  <c r="AA12" i="35"/>
  <c r="Z12" i="35"/>
  <c r="O12" i="35" s="1"/>
  <c r="X12" i="35"/>
  <c r="W12" i="35"/>
  <c r="V12" i="35"/>
  <c r="U12" i="35"/>
  <c r="T12" i="35"/>
  <c r="S12" i="35"/>
  <c r="H7" i="35"/>
  <c r="D7" i="35"/>
  <c r="AB11" i="35"/>
  <c r="AA11" i="35"/>
  <c r="Z11" i="35"/>
  <c r="X11" i="35"/>
  <c r="W11" i="35"/>
  <c r="V11" i="35"/>
  <c r="U11" i="35"/>
  <c r="T11" i="35"/>
  <c r="S11" i="35"/>
  <c r="H8" i="35"/>
  <c r="D8" i="35"/>
  <c r="AB10" i="35"/>
  <c r="AA10" i="35"/>
  <c r="Z10" i="35"/>
  <c r="O10" i="35" s="1"/>
  <c r="X10" i="35"/>
  <c r="W10" i="35"/>
  <c r="V10" i="35"/>
  <c r="U10" i="35"/>
  <c r="T10" i="35"/>
  <c r="S10" i="35"/>
  <c r="H13" i="35"/>
  <c r="D13" i="35"/>
  <c r="AB9" i="35"/>
  <c r="AA9" i="35"/>
  <c r="Z9" i="35"/>
  <c r="X9" i="35"/>
  <c r="W9" i="35"/>
  <c r="V9" i="35"/>
  <c r="U9" i="35"/>
  <c r="T9" i="35"/>
  <c r="S9" i="35"/>
  <c r="D20" i="35"/>
  <c r="AB8" i="35"/>
  <c r="AA8" i="35"/>
  <c r="Z8" i="35"/>
  <c r="X8" i="35"/>
  <c r="W8" i="35"/>
  <c r="V8" i="35"/>
  <c r="U8" i="35"/>
  <c r="T8" i="35"/>
  <c r="S8" i="35"/>
  <c r="H16" i="35"/>
  <c r="D16" i="35"/>
  <c r="AB7" i="35"/>
  <c r="AA7" i="35"/>
  <c r="Z7" i="35"/>
  <c r="O7" i="35" s="1"/>
  <c r="X7" i="35"/>
  <c r="W7" i="35"/>
  <c r="V7" i="35"/>
  <c r="U7" i="35"/>
  <c r="T7" i="35"/>
  <c r="S7" i="35"/>
  <c r="D15" i="35"/>
  <c r="D2" i="35"/>
  <c r="F35" i="34"/>
  <c r="AB31" i="34"/>
  <c r="AA31" i="34"/>
  <c r="Z31" i="34"/>
  <c r="O31" i="34" s="1"/>
  <c r="X31" i="34"/>
  <c r="W31" i="34"/>
  <c r="I31" i="34" s="1"/>
  <c r="V31" i="34"/>
  <c r="U31" i="34"/>
  <c r="T31" i="34"/>
  <c r="S31" i="34"/>
  <c r="AB30" i="34"/>
  <c r="AA30" i="34"/>
  <c r="Z30" i="34"/>
  <c r="X30" i="34"/>
  <c r="W30" i="34"/>
  <c r="V30" i="34"/>
  <c r="U30" i="34"/>
  <c r="T30" i="34"/>
  <c r="S30" i="34"/>
  <c r="AB29" i="34"/>
  <c r="AA29" i="34"/>
  <c r="Z29" i="34"/>
  <c r="X29" i="34"/>
  <c r="W29" i="34"/>
  <c r="V29" i="34"/>
  <c r="U29" i="34"/>
  <c r="T29" i="34"/>
  <c r="S29" i="34"/>
  <c r="AB28" i="34"/>
  <c r="AA28" i="34"/>
  <c r="Z28" i="34"/>
  <c r="X28" i="34"/>
  <c r="W28" i="34"/>
  <c r="V28" i="34"/>
  <c r="U28" i="34"/>
  <c r="T28" i="34"/>
  <c r="S28" i="34"/>
  <c r="AB27" i="34"/>
  <c r="AA27" i="34"/>
  <c r="Z27" i="34"/>
  <c r="X27" i="34"/>
  <c r="W27" i="34"/>
  <c r="V27" i="34"/>
  <c r="U27" i="34"/>
  <c r="T27" i="34"/>
  <c r="S27" i="34"/>
  <c r="AB26" i="34"/>
  <c r="AA26" i="34"/>
  <c r="Z26" i="34"/>
  <c r="O26" i="34" s="1"/>
  <c r="X26" i="34"/>
  <c r="W26" i="34"/>
  <c r="I26" i="34" s="1"/>
  <c r="V26" i="34"/>
  <c r="U26" i="34"/>
  <c r="T26" i="34"/>
  <c r="S26" i="34"/>
  <c r="AB25" i="34"/>
  <c r="AA25" i="34"/>
  <c r="Z25" i="34"/>
  <c r="X25" i="34"/>
  <c r="W25" i="34"/>
  <c r="V25" i="34"/>
  <c r="U25" i="34"/>
  <c r="T25" i="34"/>
  <c r="S25" i="34"/>
  <c r="AB24" i="34"/>
  <c r="AA24" i="34"/>
  <c r="Z24" i="34"/>
  <c r="X24" i="34"/>
  <c r="W24" i="34"/>
  <c r="V24" i="34"/>
  <c r="U24" i="34"/>
  <c r="T24" i="34"/>
  <c r="S24" i="34"/>
  <c r="AB23" i="34"/>
  <c r="AA23" i="34"/>
  <c r="Z23" i="34"/>
  <c r="X23" i="34"/>
  <c r="W23" i="34"/>
  <c r="I23" i="34" s="1"/>
  <c r="V23" i="34"/>
  <c r="U23" i="34"/>
  <c r="T23" i="34"/>
  <c r="E23" i="34" s="1"/>
  <c r="S23" i="34"/>
  <c r="AB22" i="34"/>
  <c r="AA22" i="34"/>
  <c r="Z22" i="34"/>
  <c r="X22" i="34"/>
  <c r="W22" i="34"/>
  <c r="I22" i="34" s="1"/>
  <c r="V22" i="34"/>
  <c r="U22" i="34"/>
  <c r="T22" i="34"/>
  <c r="E22" i="34" s="1"/>
  <c r="S22" i="34"/>
  <c r="AB21" i="34"/>
  <c r="AA21" i="34"/>
  <c r="Z21" i="34"/>
  <c r="X21" i="34"/>
  <c r="W21" i="34"/>
  <c r="I21" i="34" s="1"/>
  <c r="V21" i="34"/>
  <c r="U21" i="34"/>
  <c r="T21" i="34"/>
  <c r="E21" i="34" s="1"/>
  <c r="S21" i="34"/>
  <c r="AB20" i="34"/>
  <c r="AA20" i="34"/>
  <c r="Z20" i="34"/>
  <c r="X20" i="34"/>
  <c r="W20" i="34"/>
  <c r="I20" i="34" s="1"/>
  <c r="V20" i="34"/>
  <c r="U20" i="34"/>
  <c r="T20" i="34"/>
  <c r="E20" i="34" s="1"/>
  <c r="S20" i="34"/>
  <c r="AB19" i="34"/>
  <c r="AA19" i="34"/>
  <c r="Z19" i="34"/>
  <c r="X19" i="34"/>
  <c r="W19" i="34"/>
  <c r="I19" i="34" s="1"/>
  <c r="V19" i="34"/>
  <c r="U19" i="34"/>
  <c r="T19" i="34"/>
  <c r="E19" i="34" s="1"/>
  <c r="S19" i="34"/>
  <c r="AB18" i="34"/>
  <c r="AA18" i="34"/>
  <c r="Z18" i="34"/>
  <c r="X18" i="34"/>
  <c r="W18" i="34"/>
  <c r="I18" i="34" s="1"/>
  <c r="V18" i="34"/>
  <c r="U18" i="34"/>
  <c r="T18" i="34"/>
  <c r="E18" i="34" s="1"/>
  <c r="S18" i="34"/>
  <c r="AB17" i="34"/>
  <c r="AA17" i="34"/>
  <c r="Z17" i="34"/>
  <c r="X17" i="34"/>
  <c r="W17" i="34"/>
  <c r="I17" i="34" s="1"/>
  <c r="V17" i="34"/>
  <c r="U17" i="34"/>
  <c r="T17" i="34"/>
  <c r="E17" i="34" s="1"/>
  <c r="S17" i="34"/>
  <c r="AB16" i="34"/>
  <c r="AA16" i="34"/>
  <c r="Z16" i="34"/>
  <c r="X16" i="34"/>
  <c r="W16" i="34"/>
  <c r="I16" i="34" s="1"/>
  <c r="V16" i="34"/>
  <c r="U16" i="34"/>
  <c r="T16" i="34"/>
  <c r="E16" i="34" s="1"/>
  <c r="S16" i="34"/>
  <c r="AB15" i="34"/>
  <c r="AA15" i="34"/>
  <c r="Z15" i="34"/>
  <c r="X15" i="34"/>
  <c r="W15" i="34"/>
  <c r="I15" i="34" s="1"/>
  <c r="V15" i="34"/>
  <c r="U15" i="34"/>
  <c r="T15" i="34"/>
  <c r="E15" i="34" s="1"/>
  <c r="S15" i="34"/>
  <c r="AB14" i="34"/>
  <c r="AA14" i="34"/>
  <c r="Z14" i="34"/>
  <c r="X14" i="34"/>
  <c r="W14" i="34"/>
  <c r="I14" i="34" s="1"/>
  <c r="V14" i="34"/>
  <c r="U14" i="34"/>
  <c r="T14" i="34"/>
  <c r="E14" i="34" s="1"/>
  <c r="S14" i="34"/>
  <c r="AB13" i="34"/>
  <c r="AA13" i="34"/>
  <c r="Z13" i="34"/>
  <c r="X13" i="34"/>
  <c r="W13" i="34"/>
  <c r="I13" i="34" s="1"/>
  <c r="V13" i="34"/>
  <c r="U13" i="34"/>
  <c r="T13" i="34"/>
  <c r="E13" i="34" s="1"/>
  <c r="S13" i="34"/>
  <c r="AB12" i="34"/>
  <c r="AA12" i="34"/>
  <c r="Z12" i="34"/>
  <c r="X12" i="34"/>
  <c r="W12" i="34"/>
  <c r="I12" i="34" s="1"/>
  <c r="V12" i="34"/>
  <c r="U12" i="34"/>
  <c r="T12" i="34"/>
  <c r="E12" i="34" s="1"/>
  <c r="S12" i="34"/>
  <c r="AB11" i="34"/>
  <c r="AA11" i="34"/>
  <c r="Z11" i="34"/>
  <c r="X11" i="34"/>
  <c r="W11" i="34"/>
  <c r="I11" i="34" s="1"/>
  <c r="K11" i="34" s="1"/>
  <c r="V11" i="34"/>
  <c r="U11" i="34"/>
  <c r="T11" i="34"/>
  <c r="E11" i="34" s="1"/>
  <c r="S11" i="34"/>
  <c r="AB10" i="34"/>
  <c r="AA10" i="34"/>
  <c r="Z10" i="34"/>
  <c r="X10" i="34"/>
  <c r="W10" i="34"/>
  <c r="I10" i="34" s="1"/>
  <c r="V10" i="34"/>
  <c r="U10" i="34"/>
  <c r="T10" i="34"/>
  <c r="E10" i="34" s="1"/>
  <c r="S10" i="34"/>
  <c r="AB9" i="34"/>
  <c r="AA9" i="34"/>
  <c r="Z9" i="34"/>
  <c r="X9" i="34"/>
  <c r="W9" i="34"/>
  <c r="I9" i="34" s="1"/>
  <c r="V9" i="34"/>
  <c r="U9" i="34"/>
  <c r="T9" i="34"/>
  <c r="E9" i="34" s="1"/>
  <c r="S9" i="34"/>
  <c r="AB8" i="34"/>
  <c r="AA8" i="34"/>
  <c r="Z8" i="34"/>
  <c r="X8" i="34"/>
  <c r="W8" i="34"/>
  <c r="I8" i="34" s="1"/>
  <c r="V8" i="34"/>
  <c r="U8" i="34"/>
  <c r="T8" i="34"/>
  <c r="E8" i="34" s="1"/>
  <c r="S8" i="34"/>
  <c r="AB7" i="34"/>
  <c r="AA7" i="34"/>
  <c r="Z7" i="34"/>
  <c r="X7" i="34"/>
  <c r="W7" i="34"/>
  <c r="I7" i="34" s="1"/>
  <c r="V7" i="34"/>
  <c r="U7" i="34"/>
  <c r="T7" i="34"/>
  <c r="E7" i="34" s="1"/>
  <c r="S7" i="34"/>
  <c r="N3" i="34"/>
  <c r="D2" i="34"/>
  <c r="O31" i="33"/>
  <c r="Y31" i="33"/>
  <c r="X31" i="33"/>
  <c r="I31" i="33" s="1"/>
  <c r="W31" i="33"/>
  <c r="V31" i="33"/>
  <c r="U31" i="33"/>
  <c r="T31" i="33"/>
  <c r="H31" i="33"/>
  <c r="D31" i="33"/>
  <c r="Y30" i="33"/>
  <c r="X30" i="33"/>
  <c r="W30" i="33"/>
  <c r="V30" i="33"/>
  <c r="U30" i="33"/>
  <c r="T30" i="33"/>
  <c r="D30" i="33"/>
  <c r="Y29" i="33"/>
  <c r="X29" i="33"/>
  <c r="W29" i="33"/>
  <c r="V29" i="33"/>
  <c r="U29" i="33"/>
  <c r="T29" i="33"/>
  <c r="D29" i="33"/>
  <c r="Y28" i="33"/>
  <c r="X28" i="33"/>
  <c r="W28" i="33"/>
  <c r="V28" i="33"/>
  <c r="U28" i="33"/>
  <c r="T28" i="33"/>
  <c r="D28" i="33"/>
  <c r="Y27" i="33"/>
  <c r="X27" i="33"/>
  <c r="W27" i="33"/>
  <c r="V27" i="33"/>
  <c r="U27" i="33"/>
  <c r="T27" i="33"/>
  <c r="H27" i="33"/>
  <c r="D27" i="33"/>
  <c r="Y26" i="33"/>
  <c r="X26" i="33"/>
  <c r="I26" i="33" s="1"/>
  <c r="W26" i="33"/>
  <c r="V26" i="33"/>
  <c r="U26" i="33"/>
  <c r="T26" i="33"/>
  <c r="H26" i="33"/>
  <c r="D26" i="33"/>
  <c r="Y25" i="33"/>
  <c r="X25" i="33"/>
  <c r="W25" i="33"/>
  <c r="V25" i="33"/>
  <c r="U25" i="33"/>
  <c r="T25" i="33"/>
  <c r="D25" i="33"/>
  <c r="Y24" i="33"/>
  <c r="X24" i="33"/>
  <c r="W24" i="33"/>
  <c r="V24" i="33"/>
  <c r="U24" i="33"/>
  <c r="T24" i="33"/>
  <c r="Y23" i="33"/>
  <c r="X23" i="33"/>
  <c r="W23" i="33"/>
  <c r="V23" i="33"/>
  <c r="U23" i="33"/>
  <c r="T23" i="33"/>
  <c r="Y22" i="33"/>
  <c r="X22" i="33"/>
  <c r="I22" i="33" s="1"/>
  <c r="W22" i="33"/>
  <c r="V22" i="33"/>
  <c r="U22" i="33"/>
  <c r="E22" i="33" s="1"/>
  <c r="T22" i="33"/>
  <c r="Y21" i="33"/>
  <c r="X21" i="33"/>
  <c r="I21" i="33" s="1"/>
  <c r="W21" i="33"/>
  <c r="V21" i="33"/>
  <c r="U21" i="33"/>
  <c r="E21" i="33" s="1"/>
  <c r="T21" i="33"/>
  <c r="Y20" i="33"/>
  <c r="X20" i="33"/>
  <c r="I20" i="33" s="1"/>
  <c r="W20" i="33"/>
  <c r="V20" i="33"/>
  <c r="U20" i="33"/>
  <c r="E20" i="33" s="1"/>
  <c r="T20" i="33"/>
  <c r="Y19" i="33"/>
  <c r="X19" i="33"/>
  <c r="I16" i="33" s="1"/>
  <c r="W19" i="33"/>
  <c r="V19" i="33"/>
  <c r="U19" i="33"/>
  <c r="E16" i="33" s="1"/>
  <c r="T19" i="33"/>
  <c r="Y18" i="33"/>
  <c r="X18" i="33"/>
  <c r="W18" i="33"/>
  <c r="V18" i="33"/>
  <c r="U18" i="33"/>
  <c r="E15" i="33" s="1"/>
  <c r="T18" i="33"/>
  <c r="H13" i="33"/>
  <c r="D13" i="33"/>
  <c r="H16" i="33"/>
  <c r="D16" i="33"/>
  <c r="H18" i="33"/>
  <c r="D18" i="33"/>
  <c r="Y14" i="33"/>
  <c r="X14" i="33"/>
  <c r="W14" i="33"/>
  <c r="V14" i="33"/>
  <c r="U14" i="33"/>
  <c r="T14" i="33"/>
  <c r="I15" i="33"/>
  <c r="H15" i="33"/>
  <c r="D15" i="33"/>
  <c r="Y13" i="33"/>
  <c r="X13" i="33"/>
  <c r="W13" i="33"/>
  <c r="V13" i="33"/>
  <c r="U13" i="33"/>
  <c r="T13" i="33"/>
  <c r="H12" i="33"/>
  <c r="D12" i="33"/>
  <c r="Y12" i="33"/>
  <c r="X12" i="33"/>
  <c r="W12" i="33"/>
  <c r="V12" i="33"/>
  <c r="U12" i="33"/>
  <c r="T12" i="33"/>
  <c r="H11" i="33"/>
  <c r="D11" i="33"/>
  <c r="Y11" i="33"/>
  <c r="X11" i="33"/>
  <c r="W11" i="33"/>
  <c r="V11" i="33"/>
  <c r="U11" i="33"/>
  <c r="T11" i="33"/>
  <c r="H14" i="33"/>
  <c r="D14" i="33"/>
  <c r="Y10" i="33"/>
  <c r="X10" i="33"/>
  <c r="W10" i="33"/>
  <c r="V10" i="33"/>
  <c r="U10" i="33"/>
  <c r="T10" i="33"/>
  <c r="H8" i="33"/>
  <c r="D8" i="33"/>
  <c r="Y9" i="33"/>
  <c r="X9" i="33"/>
  <c r="W9" i="33"/>
  <c r="V9" i="33"/>
  <c r="U9" i="33"/>
  <c r="T9" i="33"/>
  <c r="H7" i="33"/>
  <c r="D7" i="33"/>
  <c r="Y8" i="33"/>
  <c r="X8" i="33"/>
  <c r="W8" i="33"/>
  <c r="V8" i="33"/>
  <c r="U8" i="33"/>
  <c r="T8" i="33"/>
  <c r="H9" i="33"/>
  <c r="D9" i="33"/>
  <c r="Y7" i="33"/>
  <c r="X7" i="33"/>
  <c r="W7" i="33"/>
  <c r="V7" i="33"/>
  <c r="U7" i="33"/>
  <c r="E10" i="33" s="1"/>
  <c r="T7" i="33"/>
  <c r="H10" i="33"/>
  <c r="D10" i="33"/>
  <c r="N3" i="33"/>
  <c r="D2" i="33"/>
  <c r="AC31" i="32"/>
  <c r="AB31" i="32"/>
  <c r="AA31" i="32"/>
  <c r="Y31" i="32"/>
  <c r="X31" i="32"/>
  <c r="W31" i="32"/>
  <c r="V31" i="32"/>
  <c r="U31" i="32"/>
  <c r="T31" i="32"/>
  <c r="H31" i="32"/>
  <c r="D31" i="32"/>
  <c r="AC30" i="32"/>
  <c r="AB30" i="32"/>
  <c r="AA30" i="32"/>
  <c r="Y30" i="32"/>
  <c r="X30" i="32"/>
  <c r="W30" i="32"/>
  <c r="V30" i="32"/>
  <c r="U30" i="32"/>
  <c r="T30" i="32"/>
  <c r="D30" i="32"/>
  <c r="AC29" i="32"/>
  <c r="AB29" i="32"/>
  <c r="AA29" i="32"/>
  <c r="Y29" i="32"/>
  <c r="X29" i="32"/>
  <c r="W29" i="32"/>
  <c r="V29" i="32"/>
  <c r="U29" i="32"/>
  <c r="T29" i="32"/>
  <c r="D29" i="32"/>
  <c r="AC28" i="32"/>
  <c r="AB28" i="32"/>
  <c r="AA28" i="32"/>
  <c r="Y28" i="32"/>
  <c r="X28" i="32"/>
  <c r="W28" i="32"/>
  <c r="V28" i="32"/>
  <c r="U28" i="32"/>
  <c r="T28" i="32"/>
  <c r="D28" i="32"/>
  <c r="AC27" i="32"/>
  <c r="AB27" i="32"/>
  <c r="AA27" i="32"/>
  <c r="Y27" i="32"/>
  <c r="X27" i="32"/>
  <c r="W27" i="32"/>
  <c r="V27" i="32"/>
  <c r="U27" i="32"/>
  <c r="T27" i="32"/>
  <c r="H27" i="32"/>
  <c r="D27" i="32"/>
  <c r="AC26" i="32"/>
  <c r="AB26" i="32"/>
  <c r="O26" i="32" s="1"/>
  <c r="AA26" i="32"/>
  <c r="Y26" i="32"/>
  <c r="X26" i="32"/>
  <c r="W26" i="32"/>
  <c r="V26" i="32"/>
  <c r="U26" i="32"/>
  <c r="T26" i="32"/>
  <c r="AC25" i="32"/>
  <c r="AB25" i="32"/>
  <c r="O25" i="32" s="1"/>
  <c r="AA25" i="32"/>
  <c r="Y25" i="32"/>
  <c r="X25" i="32"/>
  <c r="W25" i="32"/>
  <c r="V25" i="32"/>
  <c r="U25" i="32"/>
  <c r="T25" i="32"/>
  <c r="AC24" i="32"/>
  <c r="AB24" i="32"/>
  <c r="O24" i="32" s="1"/>
  <c r="AA24" i="32"/>
  <c r="Y24" i="32"/>
  <c r="X24" i="32"/>
  <c r="W24" i="32"/>
  <c r="V24" i="32"/>
  <c r="U24" i="32"/>
  <c r="T24" i="32"/>
  <c r="AC23" i="32"/>
  <c r="AB23" i="32"/>
  <c r="O23" i="32" s="1"/>
  <c r="AA23" i="32"/>
  <c r="Y23" i="32"/>
  <c r="X23" i="32"/>
  <c r="W23" i="32"/>
  <c r="V23" i="32"/>
  <c r="U23" i="32"/>
  <c r="T23" i="32"/>
  <c r="AC22" i="32"/>
  <c r="AB22" i="32"/>
  <c r="O22" i="32" s="1"/>
  <c r="AA22" i="32"/>
  <c r="Y22" i="32"/>
  <c r="X22" i="32"/>
  <c r="W22" i="32"/>
  <c r="V22" i="32"/>
  <c r="U22" i="32"/>
  <c r="T22" i="32"/>
  <c r="AC21" i="32"/>
  <c r="AB21" i="32"/>
  <c r="O21" i="32" s="1"/>
  <c r="AA21" i="32"/>
  <c r="Y21" i="32"/>
  <c r="X21" i="32"/>
  <c r="W21" i="32"/>
  <c r="V21" i="32"/>
  <c r="U21" i="32"/>
  <c r="T21" i="32"/>
  <c r="AC20" i="32"/>
  <c r="AB20" i="32"/>
  <c r="O20" i="32" s="1"/>
  <c r="AA20" i="32"/>
  <c r="Y20" i="32"/>
  <c r="X20" i="32"/>
  <c r="W20" i="32"/>
  <c r="V20" i="32"/>
  <c r="U20" i="32"/>
  <c r="T20" i="32"/>
  <c r="AC19" i="32"/>
  <c r="AB19" i="32"/>
  <c r="O19" i="32" s="1"/>
  <c r="AA19" i="32"/>
  <c r="Y19" i="32"/>
  <c r="X19" i="32"/>
  <c r="W19" i="32"/>
  <c r="V19" i="32"/>
  <c r="U19" i="32"/>
  <c r="T19" i="32"/>
  <c r="AC18" i="32"/>
  <c r="AB18" i="32"/>
  <c r="O18" i="32" s="1"/>
  <c r="AA18" i="32"/>
  <c r="Y18" i="32"/>
  <c r="X18" i="32"/>
  <c r="W18" i="32"/>
  <c r="V18" i="32"/>
  <c r="U18" i="32"/>
  <c r="T18" i="32"/>
  <c r="AC17" i="32"/>
  <c r="AB17" i="32"/>
  <c r="O17" i="32" s="1"/>
  <c r="AA17" i="32"/>
  <c r="Y17" i="32"/>
  <c r="X17" i="32"/>
  <c r="W17" i="32"/>
  <c r="V17" i="32"/>
  <c r="U17" i="32"/>
  <c r="T17" i="32"/>
  <c r="AC16" i="32"/>
  <c r="AB16" i="32"/>
  <c r="O16" i="32" s="1"/>
  <c r="AA16" i="32"/>
  <c r="Y16" i="32"/>
  <c r="X16" i="32"/>
  <c r="W16" i="32"/>
  <c r="V16" i="32"/>
  <c r="U16" i="32"/>
  <c r="T16" i="32"/>
  <c r="AC15" i="32"/>
  <c r="AB15" i="32"/>
  <c r="O15" i="32" s="1"/>
  <c r="AA15" i="32"/>
  <c r="Y15" i="32"/>
  <c r="X15" i="32"/>
  <c r="W15" i="32"/>
  <c r="V15" i="32"/>
  <c r="U15" i="32"/>
  <c r="T15" i="32"/>
  <c r="AC14" i="32"/>
  <c r="AB14" i="32"/>
  <c r="O14" i="32" s="1"/>
  <c r="AA14" i="32"/>
  <c r="Y14" i="32"/>
  <c r="X14" i="32"/>
  <c r="W14" i="32"/>
  <c r="V14" i="32"/>
  <c r="U14" i="32"/>
  <c r="T14" i="32"/>
  <c r="H10" i="32"/>
  <c r="D10" i="32"/>
  <c r="AC13" i="32"/>
  <c r="AB13" i="32"/>
  <c r="O13" i="32" s="1"/>
  <c r="AA13" i="32"/>
  <c r="Y13" i="32"/>
  <c r="X13" i="32"/>
  <c r="W13" i="32"/>
  <c r="V13" i="32"/>
  <c r="U13" i="32"/>
  <c r="T13" i="32"/>
  <c r="AC12" i="32"/>
  <c r="AB12" i="32"/>
  <c r="O12" i="32" s="1"/>
  <c r="AA12" i="32"/>
  <c r="Y12" i="32"/>
  <c r="X12" i="32"/>
  <c r="W12" i="32"/>
  <c r="V12" i="32"/>
  <c r="U12" i="32"/>
  <c r="T12" i="32"/>
  <c r="AC11" i="32"/>
  <c r="AB11" i="32"/>
  <c r="AA11" i="32"/>
  <c r="Y11" i="32"/>
  <c r="X11" i="32"/>
  <c r="W11" i="32"/>
  <c r="V11" i="32"/>
  <c r="U11" i="32"/>
  <c r="T11" i="32"/>
  <c r="AC10" i="32"/>
  <c r="AB10" i="32"/>
  <c r="AA10" i="32"/>
  <c r="Y10" i="32"/>
  <c r="X10" i="32"/>
  <c r="W10" i="32"/>
  <c r="V10" i="32"/>
  <c r="U10" i="32"/>
  <c r="T10" i="32"/>
  <c r="H9" i="32"/>
  <c r="D9" i="32"/>
  <c r="AC9" i="32"/>
  <c r="AB9" i="32"/>
  <c r="AA9" i="32"/>
  <c r="Y9" i="32"/>
  <c r="X9" i="32"/>
  <c r="W9" i="32"/>
  <c r="V9" i="32"/>
  <c r="U9" i="32"/>
  <c r="T9" i="32"/>
  <c r="H11" i="32"/>
  <c r="D11" i="32"/>
  <c r="AC8" i="32"/>
  <c r="AB8" i="32"/>
  <c r="AA8" i="32"/>
  <c r="Y8" i="32"/>
  <c r="X8" i="32"/>
  <c r="W8" i="32"/>
  <c r="V8" i="32"/>
  <c r="U8" i="32"/>
  <c r="T8" i="32"/>
  <c r="H7" i="32"/>
  <c r="D7" i="32"/>
  <c r="AC7" i="32"/>
  <c r="AB7" i="32"/>
  <c r="AA7" i="32"/>
  <c r="Y7" i="32"/>
  <c r="X7" i="32"/>
  <c r="W7" i="32"/>
  <c r="V7" i="32"/>
  <c r="U7" i="32"/>
  <c r="T7" i="32"/>
  <c r="H8" i="32"/>
  <c r="D8" i="32"/>
  <c r="N3" i="32"/>
  <c r="D2" i="32"/>
  <c r="AC31" i="30"/>
  <c r="AB31" i="30"/>
  <c r="AA31" i="30"/>
  <c r="Y31" i="30"/>
  <c r="X31" i="30"/>
  <c r="W31" i="30"/>
  <c r="V31" i="30"/>
  <c r="U31" i="30"/>
  <c r="T31" i="30"/>
  <c r="H31" i="30"/>
  <c r="D31" i="30"/>
  <c r="AC30" i="30"/>
  <c r="AB30" i="30"/>
  <c r="AA30" i="30"/>
  <c r="Y30" i="30"/>
  <c r="X30" i="30"/>
  <c r="W30" i="30"/>
  <c r="V30" i="30"/>
  <c r="U30" i="30"/>
  <c r="T30" i="30"/>
  <c r="D30" i="30"/>
  <c r="AC29" i="30"/>
  <c r="AB29" i="30"/>
  <c r="AA29" i="30"/>
  <c r="Y29" i="30"/>
  <c r="X29" i="30"/>
  <c r="W29" i="30"/>
  <c r="V29" i="30"/>
  <c r="U29" i="30"/>
  <c r="T29" i="30"/>
  <c r="D29" i="30"/>
  <c r="AC28" i="30"/>
  <c r="AB28" i="30"/>
  <c r="AA28" i="30"/>
  <c r="Y28" i="30"/>
  <c r="X28" i="30"/>
  <c r="W28" i="30"/>
  <c r="V28" i="30"/>
  <c r="U28" i="30"/>
  <c r="T28" i="30"/>
  <c r="D28" i="30"/>
  <c r="AC27" i="30"/>
  <c r="AB27" i="30"/>
  <c r="AA27" i="30"/>
  <c r="Y27" i="30"/>
  <c r="X27" i="30"/>
  <c r="W27" i="30"/>
  <c r="V27" i="30"/>
  <c r="U27" i="30"/>
  <c r="T27" i="30"/>
  <c r="H27" i="30"/>
  <c r="D27" i="30"/>
  <c r="AC26" i="30"/>
  <c r="AB26" i="30"/>
  <c r="AA26" i="30"/>
  <c r="Y26" i="30"/>
  <c r="X26" i="30"/>
  <c r="I26" i="30" s="1"/>
  <c r="K26" i="30" s="1"/>
  <c r="W26" i="30"/>
  <c r="V26" i="30"/>
  <c r="U26" i="30"/>
  <c r="E26" i="30" s="1"/>
  <c r="T26" i="30"/>
  <c r="AC25" i="30"/>
  <c r="AB25" i="30"/>
  <c r="AA25" i="30"/>
  <c r="Y25" i="30"/>
  <c r="X25" i="30"/>
  <c r="I25" i="30" s="1"/>
  <c r="K25" i="30" s="1"/>
  <c r="W25" i="30"/>
  <c r="V25" i="30"/>
  <c r="U25" i="30"/>
  <c r="E25" i="30" s="1"/>
  <c r="T25" i="30"/>
  <c r="AC24" i="30"/>
  <c r="AB24" i="30"/>
  <c r="AA24" i="30"/>
  <c r="Y24" i="30"/>
  <c r="X24" i="30"/>
  <c r="I24" i="30" s="1"/>
  <c r="K24" i="30" s="1"/>
  <c r="W24" i="30"/>
  <c r="V24" i="30"/>
  <c r="U24" i="30"/>
  <c r="E24" i="30" s="1"/>
  <c r="T24" i="30"/>
  <c r="AC23" i="30"/>
  <c r="AB23" i="30"/>
  <c r="AA23" i="30"/>
  <c r="Y23" i="30"/>
  <c r="X23" i="30"/>
  <c r="I23" i="30" s="1"/>
  <c r="K23" i="30" s="1"/>
  <c r="W23" i="30"/>
  <c r="V23" i="30"/>
  <c r="U23" i="30"/>
  <c r="E23" i="30" s="1"/>
  <c r="T23" i="30"/>
  <c r="AC22" i="30"/>
  <c r="AB22" i="30"/>
  <c r="AA22" i="30"/>
  <c r="Y22" i="30"/>
  <c r="X22" i="30"/>
  <c r="I22" i="30" s="1"/>
  <c r="K22" i="30" s="1"/>
  <c r="W22" i="30"/>
  <c r="V22" i="30"/>
  <c r="U22" i="30"/>
  <c r="E22" i="30" s="1"/>
  <c r="T22" i="30"/>
  <c r="AC21" i="30"/>
  <c r="AB21" i="30"/>
  <c r="AA21" i="30"/>
  <c r="Y21" i="30"/>
  <c r="X21" i="30"/>
  <c r="I21" i="30" s="1"/>
  <c r="K21" i="30" s="1"/>
  <c r="W21" i="30"/>
  <c r="V21" i="30"/>
  <c r="U21" i="30"/>
  <c r="E21" i="30" s="1"/>
  <c r="T21" i="30"/>
  <c r="AC20" i="30"/>
  <c r="AB20" i="30"/>
  <c r="AA20" i="30"/>
  <c r="Y20" i="30"/>
  <c r="X20" i="30"/>
  <c r="W20" i="30"/>
  <c r="V20" i="30"/>
  <c r="U20" i="30"/>
  <c r="T20" i="30"/>
  <c r="AC19" i="30"/>
  <c r="AB19" i="30"/>
  <c r="AA19" i="30"/>
  <c r="Y19" i="30"/>
  <c r="X19" i="30"/>
  <c r="W19" i="30"/>
  <c r="V19" i="30"/>
  <c r="U19" i="30"/>
  <c r="T19" i="30"/>
  <c r="AC18" i="30"/>
  <c r="AB18" i="30"/>
  <c r="AA18" i="30"/>
  <c r="Y18" i="30"/>
  <c r="X18" i="30"/>
  <c r="W18" i="30"/>
  <c r="V18" i="30"/>
  <c r="U18" i="30"/>
  <c r="T18" i="30"/>
  <c r="AC17" i="30"/>
  <c r="AB17" i="30"/>
  <c r="AA17" i="30"/>
  <c r="Y17" i="30"/>
  <c r="X17" i="30"/>
  <c r="W17" i="30"/>
  <c r="V17" i="30"/>
  <c r="U17" i="30"/>
  <c r="T17" i="30"/>
  <c r="AC16" i="30"/>
  <c r="AB16" i="30"/>
  <c r="AA16" i="30"/>
  <c r="Y16" i="30"/>
  <c r="X16" i="30"/>
  <c r="W16" i="30"/>
  <c r="V16" i="30"/>
  <c r="U16" i="30"/>
  <c r="T16" i="30"/>
  <c r="AC15" i="30"/>
  <c r="AB15" i="30"/>
  <c r="AA15" i="30"/>
  <c r="Y15" i="30"/>
  <c r="X15" i="30"/>
  <c r="W15" i="30"/>
  <c r="V15" i="30"/>
  <c r="U15" i="30"/>
  <c r="T15" i="30"/>
  <c r="AC14" i="30"/>
  <c r="AB14" i="30"/>
  <c r="AA14" i="30"/>
  <c r="Y14" i="30"/>
  <c r="X14" i="30"/>
  <c r="W14" i="30"/>
  <c r="V14" i="30"/>
  <c r="U14" i="30"/>
  <c r="T14" i="30"/>
  <c r="AC13" i="30"/>
  <c r="AB13" i="30"/>
  <c r="AA13" i="30"/>
  <c r="Y13" i="30"/>
  <c r="X13" i="30"/>
  <c r="W13" i="30"/>
  <c r="V13" i="30"/>
  <c r="U13" i="30"/>
  <c r="T13" i="30"/>
  <c r="AC12" i="30"/>
  <c r="AB12" i="30"/>
  <c r="AA12" i="30"/>
  <c r="Y12" i="30"/>
  <c r="X12" i="30"/>
  <c r="W12" i="30"/>
  <c r="V12" i="30"/>
  <c r="U12" i="30"/>
  <c r="T12" i="30"/>
  <c r="AC11" i="30"/>
  <c r="AB11" i="30"/>
  <c r="AA11" i="30"/>
  <c r="Y11" i="30"/>
  <c r="X11" i="30"/>
  <c r="W11" i="30"/>
  <c r="V11" i="30"/>
  <c r="U11" i="30"/>
  <c r="T11" i="30"/>
  <c r="AC10" i="30"/>
  <c r="AB10" i="30"/>
  <c r="AA10" i="30"/>
  <c r="Y10" i="30"/>
  <c r="X10" i="30"/>
  <c r="W10" i="30"/>
  <c r="V10" i="30"/>
  <c r="U10" i="30"/>
  <c r="T10" i="30"/>
  <c r="AC9" i="30"/>
  <c r="AB9" i="30"/>
  <c r="AA9" i="30"/>
  <c r="Y9" i="30"/>
  <c r="X9" i="30"/>
  <c r="W9" i="30"/>
  <c r="V9" i="30"/>
  <c r="U9" i="30"/>
  <c r="T9" i="30"/>
  <c r="AC8" i="30"/>
  <c r="AB8" i="30"/>
  <c r="AA8" i="30"/>
  <c r="Y8" i="30"/>
  <c r="X8" i="30"/>
  <c r="W8" i="30"/>
  <c r="V8" i="30"/>
  <c r="U8" i="30"/>
  <c r="T8" i="30"/>
  <c r="AC7" i="30"/>
  <c r="AB7" i="30"/>
  <c r="AA7" i="30"/>
  <c r="Y7" i="30"/>
  <c r="X7" i="30"/>
  <c r="W7" i="30"/>
  <c r="V7" i="30"/>
  <c r="U7" i="30"/>
  <c r="T7" i="30"/>
  <c r="D2" i="30"/>
  <c r="O9" i="35" l="1"/>
  <c r="O13" i="35"/>
  <c r="O16" i="35"/>
  <c r="O8" i="35"/>
  <c r="O11" i="35"/>
  <c r="K9" i="34"/>
  <c r="K19" i="34"/>
  <c r="N20" i="32"/>
  <c r="N18" i="32"/>
  <c r="N24" i="32"/>
  <c r="N22" i="32"/>
  <c r="N15" i="32"/>
  <c r="N13" i="32"/>
  <c r="N14" i="32"/>
  <c r="N19" i="32"/>
  <c r="N17" i="32"/>
  <c r="N25" i="32"/>
  <c r="N23" i="32"/>
  <c r="N12" i="32"/>
  <c r="K13" i="32"/>
  <c r="K25" i="32"/>
  <c r="K15" i="32"/>
  <c r="N26" i="32"/>
  <c r="N16" i="32"/>
  <c r="K17" i="32"/>
  <c r="K23" i="32"/>
  <c r="K14" i="32"/>
  <c r="K19" i="32"/>
  <c r="K18" i="32"/>
  <c r="N21" i="32"/>
  <c r="K20" i="32"/>
  <c r="K26" i="32"/>
  <c r="K22" i="32"/>
  <c r="K12" i="32"/>
  <c r="K24" i="32"/>
  <c r="K21" i="32"/>
  <c r="K16" i="32"/>
  <c r="K12" i="34"/>
  <c r="K20" i="34"/>
  <c r="K13" i="34"/>
  <c r="K21" i="34"/>
  <c r="K14" i="34"/>
  <c r="K22" i="34"/>
  <c r="K7" i="34"/>
  <c r="L11" i="34" s="1"/>
  <c r="K15" i="34"/>
  <c r="K23" i="34"/>
  <c r="K31" i="34"/>
  <c r="K8" i="34"/>
  <c r="K16" i="34"/>
  <c r="K17" i="34"/>
  <c r="N26" i="34"/>
  <c r="N18" i="34"/>
  <c r="N11" i="34"/>
  <c r="N8" i="34"/>
  <c r="N20" i="34"/>
  <c r="N10" i="34"/>
  <c r="K27" i="34"/>
  <c r="N19" i="34"/>
  <c r="N16" i="34"/>
  <c r="N12" i="34"/>
  <c r="N22" i="34"/>
  <c r="N9" i="34"/>
  <c r="N27" i="34"/>
  <c r="N13" i="34"/>
  <c r="N31" i="34"/>
  <c r="N17" i="34"/>
  <c r="N21" i="34"/>
  <c r="N14" i="34"/>
  <c r="N23" i="34"/>
  <c r="N7" i="34"/>
  <c r="N15" i="34"/>
  <c r="K10" i="34"/>
  <c r="K18" i="34"/>
  <c r="K26" i="34"/>
  <c r="I31" i="32"/>
  <c r="E14" i="33"/>
  <c r="I13" i="33"/>
  <c r="K13" i="33" s="1"/>
  <c r="E13" i="33"/>
  <c r="E12" i="33"/>
  <c r="I12" i="33"/>
  <c r="K12" i="33" s="1"/>
  <c r="K20" i="33"/>
  <c r="K22" i="33"/>
  <c r="K21" i="33"/>
  <c r="I11" i="32"/>
  <c r="K11" i="32" s="1"/>
  <c r="E9" i="32"/>
  <c r="E8" i="32"/>
  <c r="I9" i="32"/>
  <c r="K9" i="32" s="1"/>
  <c r="I10" i="32"/>
  <c r="K10" i="32" s="1"/>
  <c r="I8" i="32"/>
  <c r="K8" i="32" s="1"/>
  <c r="E7" i="32"/>
  <c r="E10" i="32"/>
  <c r="E11" i="32"/>
  <c r="I7" i="32"/>
  <c r="K7" i="32" s="1"/>
  <c r="N21" i="33"/>
  <c r="N22" i="33"/>
  <c r="N20" i="33"/>
  <c r="I11" i="35"/>
  <c r="K11" i="35" s="1"/>
  <c r="E18" i="35"/>
  <c r="E14" i="35"/>
  <c r="E9" i="35"/>
  <c r="I12" i="35"/>
  <c r="K12" i="35" s="1"/>
  <c r="I10" i="35"/>
  <c r="K10" i="35" s="1"/>
  <c r="I17" i="35"/>
  <c r="K17" i="35" s="1"/>
  <c r="E12" i="35"/>
  <c r="E19" i="35"/>
  <c r="E10" i="35"/>
  <c r="E17" i="35"/>
  <c r="I13" i="35"/>
  <c r="K13" i="35" s="1"/>
  <c r="I9" i="35"/>
  <c r="K9" i="35" s="1"/>
  <c r="N18" i="33"/>
  <c r="N19" i="33"/>
  <c r="I11" i="33"/>
  <c r="K11" i="33" s="1"/>
  <c r="I19" i="33"/>
  <c r="K19" i="33" s="1"/>
  <c r="I17" i="33"/>
  <c r="K17" i="33" s="1"/>
  <c r="I10" i="33"/>
  <c r="K10" i="33" s="1"/>
  <c r="I14" i="33"/>
  <c r="K14" i="33" s="1"/>
  <c r="E11" i="33"/>
  <c r="E19" i="33"/>
  <c r="E17" i="33"/>
  <c r="O31" i="35"/>
  <c r="O31" i="30"/>
  <c r="E8" i="36"/>
  <c r="I8" i="36"/>
  <c r="K8" i="36" s="1"/>
  <c r="E10" i="36"/>
  <c r="I7" i="36"/>
  <c r="K7" i="36" s="1"/>
  <c r="E9" i="36"/>
  <c r="E11" i="36"/>
  <c r="I9" i="36"/>
  <c r="K9" i="36" s="1"/>
  <c r="I11" i="36"/>
  <c r="K11" i="36" s="1"/>
  <c r="E7" i="36"/>
  <c r="E7" i="35"/>
  <c r="I8" i="35"/>
  <c r="K8" i="35" s="1"/>
  <c r="E16" i="35"/>
  <c r="I14" i="35"/>
  <c r="K14" i="35" s="1"/>
  <c r="E21" i="35"/>
  <c r="E13" i="35"/>
  <c r="E20" i="35"/>
  <c r="E11" i="35"/>
  <c r="E15" i="35"/>
  <c r="E8" i="35"/>
  <c r="I16" i="35"/>
  <c r="K16" i="35" s="1"/>
  <c r="I7" i="35"/>
  <c r="K7" i="35" s="1"/>
  <c r="O10" i="32"/>
  <c r="O8" i="32"/>
  <c r="E9" i="33"/>
  <c r="I8" i="33"/>
  <c r="K8" i="33" s="1"/>
  <c r="I18" i="33"/>
  <c r="K18" i="33" s="1"/>
  <c r="E18" i="33"/>
  <c r="I7" i="33"/>
  <c r="K7" i="33" s="1"/>
  <c r="E8" i="33"/>
  <c r="I9" i="33"/>
  <c r="K9" i="33" s="1"/>
  <c r="E7" i="33"/>
  <c r="I31" i="30"/>
  <c r="K31" i="30" s="1"/>
  <c r="K10" i="36"/>
  <c r="K27" i="36"/>
  <c r="K31" i="35"/>
  <c r="O31" i="32"/>
  <c r="N31" i="33"/>
  <c r="N8" i="36"/>
  <c r="K31" i="36"/>
  <c r="N7" i="35"/>
  <c r="N11" i="35"/>
  <c r="N16" i="35"/>
  <c r="K27" i="35"/>
  <c r="N7" i="36"/>
  <c r="N11" i="36"/>
  <c r="O31" i="36"/>
  <c r="O7" i="36"/>
  <c r="O11" i="36"/>
  <c r="N27" i="36"/>
  <c r="N10" i="35"/>
  <c r="N14" i="35"/>
  <c r="N10" i="36"/>
  <c r="N9" i="36"/>
  <c r="O8" i="36"/>
  <c r="O10" i="36"/>
  <c r="O9" i="36"/>
  <c r="N27" i="35"/>
  <c r="N8" i="35"/>
  <c r="N9" i="35"/>
  <c r="N12" i="35"/>
  <c r="N13" i="35"/>
  <c r="N15" i="35"/>
  <c r="N11" i="33"/>
  <c r="N13" i="33"/>
  <c r="N16" i="33"/>
  <c r="N8" i="33"/>
  <c r="K15" i="33"/>
  <c r="K31" i="33"/>
  <c r="N10" i="33"/>
  <c r="K26" i="33"/>
  <c r="N9" i="33"/>
  <c r="N14" i="33"/>
  <c r="K16" i="33"/>
  <c r="N7" i="33"/>
  <c r="N12" i="33"/>
  <c r="O10" i="33"/>
  <c r="O12" i="33"/>
  <c r="O14" i="33"/>
  <c r="O16" i="33"/>
  <c r="N26" i="33"/>
  <c r="N27" i="33"/>
  <c r="N15" i="33"/>
  <c r="N17" i="33"/>
  <c r="O26" i="33"/>
  <c r="K27" i="33"/>
  <c r="O7" i="33"/>
  <c r="O9" i="33"/>
  <c r="O11" i="33"/>
  <c r="O13" i="33"/>
  <c r="O15" i="33"/>
  <c r="O17" i="33"/>
  <c r="K31" i="32"/>
  <c r="K27" i="32"/>
  <c r="N7" i="32"/>
  <c r="N9" i="32"/>
  <c r="N11" i="32"/>
  <c r="O7" i="32"/>
  <c r="O9" i="32"/>
  <c r="O11" i="32"/>
  <c r="N31" i="32"/>
  <c r="N27" i="32"/>
  <c r="N8" i="32"/>
  <c r="N10" i="32"/>
  <c r="K27" i="30"/>
  <c r="N27" i="30"/>
  <c r="N31" i="30"/>
  <c r="L27" i="34" l="1"/>
  <c r="M14" i="34"/>
  <c r="M26" i="34"/>
  <c r="M17" i="34"/>
  <c r="M19" i="34"/>
  <c r="L9" i="34"/>
  <c r="L19" i="34"/>
  <c r="L26" i="34"/>
  <c r="L23" i="34"/>
  <c r="L22" i="34"/>
  <c r="L18" i="34"/>
  <c r="L16" i="34"/>
  <c r="M27" i="34"/>
  <c r="L21" i="34"/>
  <c r="L10" i="34"/>
  <c r="M16" i="34"/>
  <c r="L7" i="34"/>
  <c r="L14" i="34"/>
  <c r="M10" i="34"/>
  <c r="L8" i="34"/>
  <c r="M7" i="34"/>
  <c r="M18" i="34"/>
  <c r="L17" i="34"/>
  <c r="M8" i="34"/>
  <c r="M20" i="34"/>
  <c r="L13" i="34"/>
  <c r="M22" i="34"/>
  <c r="M12" i="34"/>
  <c r="L31" i="34"/>
  <c r="M9" i="34"/>
  <c r="L12" i="34"/>
  <c r="M31" i="34"/>
  <c r="M13" i="34"/>
  <c r="M11" i="34"/>
  <c r="M15" i="34"/>
  <c r="M24" i="35"/>
  <c r="M19" i="35"/>
  <c r="L24" i="35"/>
  <c r="L17" i="35"/>
  <c r="M17" i="35"/>
  <c r="L25" i="35"/>
  <c r="L23" i="35"/>
  <c r="M23" i="35"/>
  <c r="M25" i="35"/>
  <c r="M18" i="35"/>
  <c r="L22" i="35"/>
  <c r="M26" i="35"/>
  <c r="L18" i="35"/>
  <c r="L26" i="35"/>
  <c r="M20" i="35"/>
  <c r="L19" i="35"/>
  <c r="M22" i="35"/>
  <c r="L20" i="35"/>
  <c r="M21" i="35"/>
  <c r="L21" i="35"/>
  <c r="M24" i="36"/>
  <c r="M22" i="36"/>
  <c r="L12" i="36"/>
  <c r="M15" i="36"/>
  <c r="M25" i="36"/>
  <c r="L15" i="36"/>
  <c r="L19" i="36"/>
  <c r="M12" i="36"/>
  <c r="M17" i="36"/>
  <c r="L25" i="36"/>
  <c r="M13" i="36"/>
  <c r="M14" i="36"/>
  <c r="L22" i="36"/>
  <c r="L17" i="36"/>
  <c r="M23" i="36"/>
  <c r="L13" i="36"/>
  <c r="L24" i="36"/>
  <c r="L23" i="36"/>
  <c r="M19" i="36"/>
  <c r="L14" i="36"/>
  <c r="M21" i="36"/>
  <c r="L18" i="36"/>
  <c r="L21" i="36"/>
  <c r="M18" i="36"/>
  <c r="M16" i="36"/>
  <c r="L16" i="36"/>
  <c r="M26" i="36"/>
  <c r="L26" i="36"/>
  <c r="L20" i="36"/>
  <c r="M20" i="36"/>
  <c r="M17" i="32"/>
  <c r="M22" i="32"/>
  <c r="M24" i="32"/>
  <c r="M19" i="32"/>
  <c r="L22" i="32"/>
  <c r="L17" i="32"/>
  <c r="L12" i="32"/>
  <c r="L19" i="32"/>
  <c r="M25" i="32"/>
  <c r="M20" i="32"/>
  <c r="M15" i="32"/>
  <c r="L25" i="32"/>
  <c r="L20" i="32"/>
  <c r="L15" i="32"/>
  <c r="L24" i="32"/>
  <c r="M23" i="32"/>
  <c r="L18" i="32"/>
  <c r="M13" i="32"/>
  <c r="L23" i="32"/>
  <c r="M18" i="32"/>
  <c r="L13" i="32"/>
  <c r="M12" i="32"/>
  <c r="M14" i="32"/>
  <c r="M21" i="32"/>
  <c r="L21" i="32"/>
  <c r="M26" i="32"/>
  <c r="L26" i="32"/>
  <c r="M16" i="32"/>
  <c r="L14" i="32"/>
  <c r="L16" i="32"/>
  <c r="M23" i="34"/>
  <c r="L20" i="34"/>
  <c r="M21" i="34"/>
  <c r="M24" i="30"/>
  <c r="M22" i="30"/>
  <c r="L22" i="30"/>
  <c r="L24" i="30"/>
  <c r="M26" i="30"/>
  <c r="L23" i="30"/>
  <c r="L26" i="30"/>
  <c r="L25" i="30"/>
  <c r="M23" i="30"/>
  <c r="M25" i="30"/>
  <c r="M21" i="30"/>
  <c r="L21" i="30"/>
  <c r="L15" i="34"/>
  <c r="M20" i="33"/>
  <c r="M7" i="32"/>
  <c r="L22" i="33"/>
  <c r="M22" i="33"/>
  <c r="L21" i="33"/>
  <c r="M21" i="33"/>
  <c r="L20" i="33"/>
  <c r="L19" i="33"/>
  <c r="M19" i="33"/>
  <c r="M18" i="33"/>
  <c r="M7" i="33"/>
  <c r="L18" i="33"/>
  <c r="L9" i="36"/>
  <c r="M8" i="35"/>
  <c r="M11" i="35"/>
  <c r="L9" i="35"/>
  <c r="L12" i="35"/>
  <c r="L31" i="35"/>
  <c r="M27" i="36"/>
  <c r="M9" i="36"/>
  <c r="L10" i="36"/>
  <c r="M7" i="36"/>
  <c r="L27" i="36"/>
  <c r="L8" i="36"/>
  <c r="M10" i="36"/>
  <c r="M31" i="36"/>
  <c r="L11" i="36"/>
  <c r="M8" i="36"/>
  <c r="L31" i="36"/>
  <c r="M11" i="36"/>
  <c r="L31" i="33"/>
  <c r="L7" i="33"/>
  <c r="M9" i="33"/>
  <c r="L11" i="33"/>
  <c r="L13" i="33"/>
  <c r="M31" i="35"/>
  <c r="M13" i="33"/>
  <c r="M17" i="33"/>
  <c r="L17" i="33"/>
  <c r="L15" i="35"/>
  <c r="L7" i="35"/>
  <c r="M15" i="35"/>
  <c r="L7" i="36"/>
  <c r="L8" i="33"/>
  <c r="L10" i="33"/>
  <c r="M26" i="33"/>
  <c r="M12" i="33"/>
  <c r="M12" i="35"/>
  <c r="L8" i="35"/>
  <c r="M27" i="35"/>
  <c r="L14" i="35"/>
  <c r="M15" i="33"/>
  <c r="L16" i="33"/>
  <c r="M14" i="33"/>
  <c r="L10" i="35"/>
  <c r="M14" i="35"/>
  <c r="M16" i="35"/>
  <c r="M31" i="30"/>
  <c r="L27" i="30"/>
  <c r="M13" i="35"/>
  <c r="L13" i="35"/>
  <c r="L27" i="35"/>
  <c r="L16" i="35"/>
  <c r="M9" i="35"/>
  <c r="L11" i="35"/>
  <c r="M7" i="35"/>
  <c r="M10" i="35"/>
  <c r="M10" i="33"/>
  <c r="M31" i="33"/>
  <c r="M8" i="32"/>
  <c r="M16" i="33"/>
  <c r="M11" i="33"/>
  <c r="L14" i="33"/>
  <c r="L9" i="33"/>
  <c r="L15" i="33"/>
  <c r="M8" i="33"/>
  <c r="L12" i="33"/>
  <c r="M10" i="32"/>
  <c r="L9" i="32"/>
  <c r="L26" i="33"/>
  <c r="L7" i="32"/>
  <c r="L10" i="32"/>
  <c r="M9" i="32"/>
  <c r="L31" i="32"/>
  <c r="L8" i="32"/>
  <c r="L27" i="33"/>
  <c r="M27" i="33"/>
  <c r="L11" i="32"/>
  <c r="L27" i="32"/>
  <c r="M11" i="32"/>
  <c r="M27" i="32"/>
  <c r="M31" i="32"/>
  <c r="M27" i="30"/>
  <c r="L31" i="30"/>
  <c r="G37" i="19" l="1"/>
  <c r="D28" i="19" l="1"/>
  <c r="D23" i="19"/>
  <c r="L5" i="20" l="1"/>
  <c r="F37" i="19" l="1"/>
  <c r="AQ5" i="2" l="1"/>
  <c r="AQ6" i="2"/>
  <c r="AQ7" i="2"/>
  <c r="AQ8" i="2"/>
  <c r="AQ9" i="2"/>
  <c r="AQ11" i="2"/>
  <c r="AQ12" i="2"/>
  <c r="AQ13" i="2"/>
  <c r="AQ14" i="2"/>
  <c r="AQ15" i="2"/>
  <c r="AQ16" i="2"/>
  <c r="D29" i="19" l="1"/>
  <c r="S15" i="20" l="1"/>
  <c r="Q7" i="20"/>
  <c r="Q8" i="20"/>
  <c r="R8" i="20"/>
  <c r="Q9" i="20"/>
  <c r="R9" i="20"/>
  <c r="Q10" i="20"/>
  <c r="R10" i="20"/>
  <c r="Q11" i="20"/>
  <c r="R11" i="20"/>
  <c r="Q12" i="20"/>
  <c r="Q13" i="20"/>
  <c r="R13" i="20"/>
  <c r="Q14" i="20"/>
  <c r="R14" i="20"/>
  <c r="Q15" i="20"/>
  <c r="R15" i="20"/>
  <c r="Q16" i="20"/>
  <c r="R16" i="20"/>
  <c r="Q17" i="20"/>
  <c r="R17" i="20"/>
  <c r="Q18" i="20"/>
  <c r="R18" i="20"/>
  <c r="R6" i="20"/>
  <c r="Q6" i="20"/>
  <c r="AQ4" i="2"/>
  <c r="AI2" i="2"/>
  <c r="U20" i="19"/>
  <c r="R34" i="19"/>
  <c r="Y31" i="27"/>
  <c r="X31" i="27"/>
  <c r="W31" i="27"/>
  <c r="Y30" i="27"/>
  <c r="X30" i="27"/>
  <c r="W30" i="27"/>
  <c r="Y29" i="27"/>
  <c r="X29" i="27"/>
  <c r="W29" i="27"/>
  <c r="Y28" i="27"/>
  <c r="X28" i="27"/>
  <c r="W28" i="27"/>
  <c r="Y27" i="27"/>
  <c r="X27" i="27"/>
  <c r="W27" i="27"/>
  <c r="Y26" i="27"/>
  <c r="X26" i="27"/>
  <c r="I26" i="27" s="1"/>
  <c r="K26" i="27" s="1"/>
  <c r="W26" i="27"/>
  <c r="Y25" i="27"/>
  <c r="X25" i="27"/>
  <c r="I25" i="27" s="1"/>
  <c r="K25" i="27" s="1"/>
  <c r="W25" i="27"/>
  <c r="Y24" i="27"/>
  <c r="X24" i="27"/>
  <c r="I24" i="27" s="1"/>
  <c r="K24" i="27" s="1"/>
  <c r="W24" i="27"/>
  <c r="Y23" i="27"/>
  <c r="X23" i="27"/>
  <c r="W23" i="27"/>
  <c r="I23" i="27" s="1"/>
  <c r="K23" i="27" s="1"/>
  <c r="Y22" i="27"/>
  <c r="X22" i="27"/>
  <c r="W22" i="27"/>
  <c r="Y21" i="27"/>
  <c r="X21" i="27"/>
  <c r="W21" i="27"/>
  <c r="I22" i="27" s="1"/>
  <c r="K22" i="27" s="1"/>
  <c r="Y20" i="27"/>
  <c r="X20" i="27"/>
  <c r="W20" i="27"/>
  <c r="Y19" i="27"/>
  <c r="X19" i="27"/>
  <c r="W19" i="27"/>
  <c r="Y18" i="27"/>
  <c r="X18" i="27"/>
  <c r="W18" i="27"/>
  <c r="Y17" i="27"/>
  <c r="X17" i="27"/>
  <c r="W17" i="27"/>
  <c r="Y16" i="27"/>
  <c r="X16" i="27"/>
  <c r="W16" i="27"/>
  <c r="Y15" i="27"/>
  <c r="X15" i="27"/>
  <c r="W15" i="27"/>
  <c r="I20" i="27" s="1"/>
  <c r="K20" i="27" s="1"/>
  <c r="Y14" i="27"/>
  <c r="X14" i="27"/>
  <c r="W14" i="27"/>
  <c r="Y13" i="27"/>
  <c r="X13" i="27"/>
  <c r="W13" i="27"/>
  <c r="I16" i="27" s="1"/>
  <c r="K16" i="27" s="1"/>
  <c r="Y12" i="27"/>
  <c r="X12" i="27"/>
  <c r="W12" i="27"/>
  <c r="Y11" i="27"/>
  <c r="X11" i="27"/>
  <c r="W11" i="27"/>
  <c r="Y10" i="27"/>
  <c r="X10" i="27"/>
  <c r="W10" i="27"/>
  <c r="Y9" i="27"/>
  <c r="X9" i="27"/>
  <c r="W9" i="27"/>
  <c r="Y8" i="27"/>
  <c r="X8" i="27"/>
  <c r="W8" i="27"/>
  <c r="Y7" i="27"/>
  <c r="X7" i="27"/>
  <c r="W7" i="27"/>
  <c r="V31" i="27"/>
  <c r="U31" i="27"/>
  <c r="T31" i="27"/>
  <c r="V30" i="27"/>
  <c r="U30" i="27"/>
  <c r="T30" i="27"/>
  <c r="V29" i="27"/>
  <c r="U29" i="27"/>
  <c r="T29" i="27"/>
  <c r="V28" i="27"/>
  <c r="U28" i="27"/>
  <c r="T28" i="27"/>
  <c r="V27" i="27"/>
  <c r="U27" i="27"/>
  <c r="T27" i="27"/>
  <c r="V26" i="27"/>
  <c r="U26" i="27"/>
  <c r="E26" i="27" s="1"/>
  <c r="T26" i="27"/>
  <c r="V25" i="27"/>
  <c r="U25" i="27"/>
  <c r="E25" i="27" s="1"/>
  <c r="T25" i="27"/>
  <c r="V24" i="27"/>
  <c r="U24" i="27"/>
  <c r="E24" i="27" s="1"/>
  <c r="T24" i="27"/>
  <c r="V23" i="27"/>
  <c r="U23" i="27"/>
  <c r="T23" i="27"/>
  <c r="V22" i="27"/>
  <c r="U22" i="27"/>
  <c r="T22" i="27"/>
  <c r="V21" i="27"/>
  <c r="U21" i="27"/>
  <c r="E22" i="27" s="1"/>
  <c r="T21" i="27"/>
  <c r="V20" i="27"/>
  <c r="U20" i="27"/>
  <c r="T20" i="27"/>
  <c r="V19" i="27"/>
  <c r="U19" i="27"/>
  <c r="T19" i="27"/>
  <c r="V18" i="27"/>
  <c r="U18" i="27"/>
  <c r="T18" i="27"/>
  <c r="V17" i="27"/>
  <c r="U17" i="27"/>
  <c r="T17" i="27"/>
  <c r="V16" i="27"/>
  <c r="U16" i="27"/>
  <c r="T16" i="27"/>
  <c r="V15" i="27"/>
  <c r="U15" i="27"/>
  <c r="T15" i="27"/>
  <c r="V14" i="27"/>
  <c r="U14" i="27"/>
  <c r="T14" i="27"/>
  <c r="V13" i="27"/>
  <c r="U13" i="27"/>
  <c r="E16" i="27" s="1"/>
  <c r="T13" i="27"/>
  <c r="V12" i="27"/>
  <c r="U12" i="27"/>
  <c r="T12" i="27"/>
  <c r="V11" i="27"/>
  <c r="U11" i="27"/>
  <c r="T11" i="27"/>
  <c r="V10" i="27"/>
  <c r="U10" i="27"/>
  <c r="T10" i="27"/>
  <c r="V9" i="27"/>
  <c r="U9" i="27"/>
  <c r="T9" i="27"/>
  <c r="V8" i="27"/>
  <c r="U8" i="27"/>
  <c r="T8" i="27"/>
  <c r="V7" i="27"/>
  <c r="U7" i="27"/>
  <c r="T7" i="27"/>
  <c r="Y36" i="19"/>
  <c r="D36" i="19"/>
  <c r="D35" i="19"/>
  <c r="D34" i="19"/>
  <c r="U25" i="19"/>
  <c r="B5" i="20"/>
  <c r="I37" i="19"/>
  <c r="AC31" i="27"/>
  <c r="AB31" i="27"/>
  <c r="AA31" i="27"/>
  <c r="H31" i="27"/>
  <c r="D31" i="27"/>
  <c r="AC30" i="27"/>
  <c r="AB30" i="27"/>
  <c r="AA30" i="27"/>
  <c r="D30" i="27"/>
  <c r="AC29" i="27"/>
  <c r="AB29" i="27"/>
  <c r="AA29" i="27"/>
  <c r="D29" i="27"/>
  <c r="AC28" i="27"/>
  <c r="AB28" i="27"/>
  <c r="AA28" i="27"/>
  <c r="D28" i="27"/>
  <c r="AC27" i="27"/>
  <c r="AB27" i="27"/>
  <c r="AA27" i="27"/>
  <c r="H27" i="27"/>
  <c r="D27" i="27"/>
  <c r="AC26" i="27"/>
  <c r="AB26" i="27"/>
  <c r="AA26" i="27"/>
  <c r="AC25" i="27"/>
  <c r="AB25" i="27"/>
  <c r="AA25" i="27"/>
  <c r="AC24" i="27"/>
  <c r="AB24" i="27"/>
  <c r="AA24" i="27"/>
  <c r="AC23" i="27"/>
  <c r="AB23" i="27"/>
  <c r="AA23" i="27"/>
  <c r="O23" i="27" s="1"/>
  <c r="AC22" i="27"/>
  <c r="AB22" i="27"/>
  <c r="AA22" i="27"/>
  <c r="O22" i="27" s="1"/>
  <c r="AC21" i="27"/>
  <c r="AB21" i="27"/>
  <c r="AA21" i="27"/>
  <c r="O21" i="27" s="1"/>
  <c r="AC20" i="27"/>
  <c r="AB20" i="27"/>
  <c r="AA20" i="27"/>
  <c r="O20" i="27" s="1"/>
  <c r="H8" i="27"/>
  <c r="AC19" i="27"/>
  <c r="AB19" i="27"/>
  <c r="AA19" i="27"/>
  <c r="O19" i="27" s="1"/>
  <c r="AC18" i="27"/>
  <c r="AB18" i="27"/>
  <c r="AA18" i="27"/>
  <c r="O18" i="27" s="1"/>
  <c r="H7" i="27"/>
  <c r="AC17" i="27"/>
  <c r="AB17" i="27"/>
  <c r="AA17" i="27"/>
  <c r="O17" i="27" s="1"/>
  <c r="AC16" i="27"/>
  <c r="AB16" i="27"/>
  <c r="AA16" i="27"/>
  <c r="AC15" i="27"/>
  <c r="AB15" i="27"/>
  <c r="AA15" i="27"/>
  <c r="AC14" i="27"/>
  <c r="AB14" i="27"/>
  <c r="AA14" i="27"/>
  <c r="H13" i="27"/>
  <c r="AC13" i="27"/>
  <c r="AB13" i="27"/>
  <c r="AA13" i="27"/>
  <c r="AC12" i="27"/>
  <c r="AB12" i="27"/>
  <c r="AA12" i="27"/>
  <c r="AC11" i="27"/>
  <c r="AB11" i="27"/>
  <c r="AA11" i="27"/>
  <c r="H9" i="27"/>
  <c r="AC10" i="27"/>
  <c r="AB10" i="27"/>
  <c r="AA10" i="27"/>
  <c r="H12" i="27"/>
  <c r="AC9" i="27"/>
  <c r="AB9" i="27"/>
  <c r="AA9" i="27"/>
  <c r="AC8" i="27"/>
  <c r="AB8" i="27"/>
  <c r="AA8" i="27"/>
  <c r="AC7" i="27"/>
  <c r="AB7" i="27"/>
  <c r="AA7" i="27"/>
  <c r="AD37" i="19"/>
  <c r="AC37" i="19"/>
  <c r="AB37" i="19"/>
  <c r="AA37" i="19"/>
  <c r="Z37" i="19"/>
  <c r="U13" i="19"/>
  <c r="U22" i="19"/>
  <c r="U24" i="19"/>
  <c r="U19" i="19"/>
  <c r="U18" i="19"/>
  <c r="U7" i="19"/>
  <c r="U9" i="19"/>
  <c r="U11" i="19"/>
  <c r="U12" i="19"/>
  <c r="U10" i="19"/>
  <c r="U17" i="19"/>
  <c r="U16" i="19"/>
  <c r="U14" i="19"/>
  <c r="U8" i="19"/>
  <c r="U27" i="19"/>
  <c r="U28" i="19"/>
  <c r="U29" i="19"/>
  <c r="U15" i="19"/>
  <c r="AJ10" i="2"/>
  <c r="P12" i="20" s="1"/>
  <c r="E37" i="19"/>
  <c r="AJ5" i="2"/>
  <c r="P7" i="20" s="1"/>
  <c r="AJ6" i="2"/>
  <c r="P8" i="20" s="1"/>
  <c r="AJ7" i="2"/>
  <c r="P9" i="20" s="1"/>
  <c r="AJ8" i="2"/>
  <c r="P10" i="20" s="1"/>
  <c r="AJ9" i="2"/>
  <c r="P11" i="20" s="1"/>
  <c r="AJ11" i="2"/>
  <c r="P13" i="20" s="1"/>
  <c r="AJ12" i="2"/>
  <c r="P14" i="20" s="1"/>
  <c r="AJ13" i="2"/>
  <c r="P15" i="20" s="1"/>
  <c r="AJ14" i="2"/>
  <c r="P16" i="20" s="1"/>
  <c r="AJ15" i="2"/>
  <c r="P17" i="20" s="1"/>
  <c r="AJ16" i="2"/>
  <c r="P18" i="20" s="1"/>
  <c r="AJ4" i="2"/>
  <c r="P6" i="20" s="1"/>
  <c r="AI5" i="2"/>
  <c r="D4" i="20" s="1"/>
  <c r="AI6" i="2"/>
  <c r="F4" i="20" s="1"/>
  <c r="AI7" i="2"/>
  <c r="H4" i="20" s="1"/>
  <c r="AI8" i="2"/>
  <c r="J4" i="20" s="1"/>
  <c r="AI9" i="2"/>
  <c r="L4" i="20" s="1"/>
  <c r="AI10" i="2"/>
  <c r="B19" i="20" s="1"/>
  <c r="AI11" i="2"/>
  <c r="D19" i="20" s="1"/>
  <c r="AI12" i="2"/>
  <c r="AI13" i="2"/>
  <c r="F19" i="20" s="1"/>
  <c r="AI14" i="2"/>
  <c r="H19" i="20" s="1"/>
  <c r="AI15" i="2"/>
  <c r="J19" i="20" s="1"/>
  <c r="AI16" i="2"/>
  <c r="L19" i="20" s="1"/>
  <c r="AI4" i="2"/>
  <c r="B4" i="20" s="1"/>
  <c r="R40" i="19"/>
  <c r="R39" i="19"/>
  <c r="H37" i="19"/>
  <c r="L20" i="20"/>
  <c r="J20" i="20"/>
  <c r="H20" i="20"/>
  <c r="F20" i="20"/>
  <c r="D20" i="20"/>
  <c r="B20" i="20"/>
  <c r="J5" i="20"/>
  <c r="H5" i="20"/>
  <c r="F5" i="20"/>
  <c r="D5" i="20"/>
  <c r="D27" i="19"/>
  <c r="D32" i="19"/>
  <c r="D33" i="19"/>
  <c r="D30" i="19"/>
  <c r="D31" i="19"/>
  <c r="N12" i="27" l="1"/>
  <c r="I15" i="27"/>
  <c r="K15" i="27" s="1"/>
  <c r="N16" i="27"/>
  <c r="N13" i="27"/>
  <c r="I14" i="27"/>
  <c r="K14" i="27" s="1"/>
  <c r="I18" i="27"/>
  <c r="K18" i="27" s="1"/>
  <c r="N15" i="27"/>
  <c r="N20" i="27"/>
  <c r="I21" i="27"/>
  <c r="K21" i="27" s="1"/>
  <c r="E19" i="27"/>
  <c r="E20" i="27"/>
  <c r="E23" i="27"/>
  <c r="E11" i="27"/>
  <c r="I10" i="27"/>
  <c r="K10" i="27" s="1"/>
  <c r="I19" i="27"/>
  <c r="K19" i="27" s="1"/>
  <c r="E14" i="27"/>
  <c r="E15" i="27"/>
  <c r="I17" i="27"/>
  <c r="K17" i="27" s="1"/>
  <c r="I11" i="27"/>
  <c r="K11" i="27" s="1"/>
  <c r="E21" i="27"/>
  <c r="E18" i="27"/>
  <c r="E10" i="27"/>
  <c r="E17" i="27"/>
  <c r="E8" i="27"/>
  <c r="E12" i="27"/>
  <c r="E13" i="27"/>
  <c r="E9" i="27"/>
  <c r="E7" i="27"/>
  <c r="O9" i="27"/>
  <c r="O13" i="27"/>
  <c r="O8" i="27"/>
  <c r="O7" i="27"/>
  <c r="O11" i="27"/>
  <c r="O15" i="27"/>
  <c r="O16" i="27"/>
  <c r="O12" i="27"/>
  <c r="O31" i="27"/>
  <c r="O10" i="27"/>
  <c r="O14" i="27"/>
  <c r="I31" i="27"/>
  <c r="K31" i="27" s="1"/>
  <c r="I8" i="27"/>
  <c r="K8" i="27" s="1"/>
  <c r="N27" i="27"/>
  <c r="N31" i="27"/>
  <c r="N7" i="27"/>
  <c r="K27" i="27"/>
  <c r="N10" i="27"/>
  <c r="N11" i="27"/>
  <c r="I12" i="27"/>
  <c r="K12" i="27" s="1"/>
  <c r="N8" i="27"/>
  <c r="N9" i="27"/>
  <c r="I9" i="27"/>
  <c r="K9" i="27" s="1"/>
  <c r="I7" i="27"/>
  <c r="K7" i="27" s="1"/>
  <c r="I13" i="27"/>
  <c r="K13" i="27" s="1"/>
  <c r="M24" i="27" l="1"/>
  <c r="L15" i="27"/>
  <c r="M19" i="27"/>
  <c r="L25" i="27"/>
  <c r="M25" i="27"/>
  <c r="L20" i="27"/>
  <c r="L23" i="27"/>
  <c r="M20" i="27"/>
  <c r="M14" i="27"/>
  <c r="M23" i="27"/>
  <c r="L18" i="27"/>
  <c r="L14" i="27"/>
  <c r="L12" i="27"/>
  <c r="L24" i="27"/>
  <c r="M18" i="27"/>
  <c r="M12" i="27"/>
  <c r="L19" i="27"/>
  <c r="M15" i="27"/>
  <c r="M22" i="27"/>
  <c r="L13" i="27"/>
  <c r="L22" i="27"/>
  <c r="M13" i="27"/>
  <c r="M26" i="27"/>
  <c r="M16" i="27"/>
  <c r="L26" i="27"/>
  <c r="L16" i="27"/>
  <c r="M17" i="27"/>
  <c r="L17" i="27"/>
  <c r="M21" i="27"/>
  <c r="L21" i="27"/>
  <c r="L9" i="27"/>
  <c r="M9" i="27"/>
  <c r="M8" i="27"/>
  <c r="L8" i="27"/>
  <c r="M11" i="27"/>
  <c r="M7" i="27"/>
  <c r="M10" i="27"/>
  <c r="L31" i="27"/>
  <c r="L27" i="27"/>
  <c r="L10" i="27"/>
  <c r="L7" i="27"/>
  <c r="M31" i="27"/>
  <c r="M27" i="27"/>
  <c r="L11" i="27"/>
</calcChain>
</file>

<file path=xl/sharedStrings.xml><?xml version="1.0" encoding="utf-8"?>
<sst xmlns="http://schemas.openxmlformats.org/spreadsheetml/2006/main" count="1037" uniqueCount="349">
  <si>
    <t>参加数</t>
  </si>
  <si>
    <t xml:space="preserve"> 艇 </t>
  </si>
  <si>
    <t>ＴＡのリスト（参照用）</t>
    <rPh sb="7" eb="10">
      <t>サンショウヨウ</t>
    </rPh>
    <phoneticPr fontId="6"/>
  </si>
  <si>
    <t>順位</t>
  </si>
  <si>
    <t>SAIL</t>
  </si>
  <si>
    <t>艇　　名</t>
  </si>
  <si>
    <t>R</t>
  </si>
  <si>
    <t>着順</t>
  </si>
  <si>
    <t>着時間</t>
  </si>
  <si>
    <t>ET</t>
  </si>
  <si>
    <t>TA</t>
    <phoneticPr fontId="6"/>
  </si>
  <si>
    <t>PN</t>
  </si>
  <si>
    <t>ＣＴ</t>
  </si>
  <si>
    <t>得点</t>
  </si>
  <si>
    <t>NO.</t>
  </si>
  <si>
    <t xml:space="preserve">m </t>
  </si>
  <si>
    <t>H：M：S</t>
  </si>
  <si>
    <t xml:space="preserve">S </t>
  </si>
  <si>
    <t xml:space="preserve">% </t>
  </si>
  <si>
    <t xml:space="preserve">Kt </t>
  </si>
  <si>
    <t>Ⅰ</t>
    <phoneticPr fontId="6"/>
  </si>
  <si>
    <t>Ⅲ</t>
    <phoneticPr fontId="6"/>
  </si>
  <si>
    <t>Ⅱ</t>
    <phoneticPr fontId="6"/>
  </si>
  <si>
    <t>ふるたか</t>
  </si>
  <si>
    <t>さがみ</t>
  </si>
  <si>
    <t>サ－モン4</t>
  </si>
  <si>
    <t>はやとり</t>
  </si>
  <si>
    <t>かまくら</t>
  </si>
  <si>
    <t>波勝</t>
  </si>
  <si>
    <t>衣笠</t>
  </si>
  <si>
    <t>アズサ</t>
  </si>
  <si>
    <t>くろしお</t>
  </si>
  <si>
    <t>イクソラⅢ</t>
  </si>
  <si>
    <t>アイデアル</t>
  </si>
  <si>
    <t>未央</t>
  </si>
  <si>
    <t>S/NM</t>
    <phoneticPr fontId="5"/>
  </si>
  <si>
    <t>初島</t>
    <rPh sb="0" eb="2">
      <t>ハツシマ</t>
    </rPh>
    <phoneticPr fontId="6"/>
  </si>
  <si>
    <t>Ａ</t>
    <phoneticPr fontId="5"/>
  </si>
  <si>
    <t>Ｅ</t>
    <phoneticPr fontId="5"/>
  </si>
  <si>
    <t>Ｆ</t>
    <phoneticPr fontId="5"/>
  </si>
  <si>
    <t>Ｄ</t>
    <phoneticPr fontId="5"/>
  </si>
  <si>
    <t>コース</t>
    <phoneticPr fontId="5"/>
  </si>
  <si>
    <t>月</t>
    <rPh sb="0" eb="1">
      <t>ツキ</t>
    </rPh>
    <phoneticPr fontId="5"/>
  </si>
  <si>
    <t>スタート</t>
    <phoneticPr fontId="5"/>
  </si>
  <si>
    <t xml:space="preserve"> (暫定) </t>
  </si>
  <si>
    <t>レース番号</t>
    <rPh sb="3" eb="5">
      <t>バンゴウ</t>
    </rPh>
    <phoneticPr fontId="5"/>
  </si>
  <si>
    <t>暫定版</t>
    <rPh sb="0" eb="2">
      <t>ザンテイ</t>
    </rPh>
    <rPh sb="2" eb="3">
      <t>ハン</t>
    </rPh>
    <phoneticPr fontId="5"/>
  </si>
  <si>
    <t>開催年</t>
    <rPh sb="0" eb="2">
      <t>カイサイ</t>
    </rPh>
    <rPh sb="2" eb="3">
      <t>ネン</t>
    </rPh>
    <phoneticPr fontId="5"/>
  </si>
  <si>
    <t>年</t>
    <rPh sb="0" eb="1">
      <t>ネン</t>
    </rPh>
    <phoneticPr fontId="5"/>
  </si>
  <si>
    <t>開催月</t>
    <rPh sb="0" eb="2">
      <t>カイサイ</t>
    </rPh>
    <rPh sb="2" eb="3">
      <t>ツキ</t>
    </rPh>
    <phoneticPr fontId="5"/>
  </si>
  <si>
    <t>レース番号</t>
    <rPh sb="3" eb="5">
      <t>バンゴウ</t>
    </rPh>
    <phoneticPr fontId="5"/>
  </si>
  <si>
    <t>熱海</t>
    <rPh sb="0" eb="2">
      <t>アタミ</t>
    </rPh>
    <phoneticPr fontId="6"/>
  </si>
  <si>
    <t>レース名</t>
    <rPh sb="3" eb="4">
      <t>メイ</t>
    </rPh>
    <phoneticPr fontId="5"/>
  </si>
  <si>
    <t>小網代フリートレース</t>
    <rPh sb="0" eb="1">
      <t>コ</t>
    </rPh>
    <rPh sb="1" eb="3">
      <t>アジロ</t>
    </rPh>
    <phoneticPr fontId="5"/>
  </si>
  <si>
    <t>ＴＡ</t>
    <phoneticPr fontId="5"/>
  </si>
  <si>
    <t>ＴＡ</t>
    <phoneticPr fontId="5"/>
  </si>
  <si>
    <t>Ⅰ</t>
    <phoneticPr fontId="5"/>
  </si>
  <si>
    <t>Ⅱ</t>
    <phoneticPr fontId="5"/>
  </si>
  <si>
    <t>Ⅲ</t>
    <phoneticPr fontId="5"/>
  </si>
  <si>
    <t>記  事</t>
    <phoneticPr fontId="5"/>
  </si>
  <si>
    <t>艇速</t>
    <rPh sb="0" eb="1">
      <t>テイ</t>
    </rPh>
    <rPh sb="1" eb="2">
      <t>ソク</t>
    </rPh>
    <phoneticPr fontId="5"/>
  </si>
  <si>
    <t>時刻</t>
    <rPh sb="0" eb="2">
      <t>ジコク</t>
    </rPh>
    <phoneticPr fontId="5"/>
  </si>
  <si>
    <t>コース・距離</t>
    <rPh sb="4" eb="6">
      <t>キョリ</t>
    </rPh>
    <phoneticPr fontId="5"/>
  </si>
  <si>
    <t>Ｅ</t>
  </si>
  <si>
    <t>距離(NM)</t>
    <rPh sb="0" eb="2">
      <t>キョリ</t>
    </rPh>
    <phoneticPr fontId="5"/>
  </si>
  <si>
    <t>得点（参照用）</t>
    <rPh sb="0" eb="2">
      <t>トクテン</t>
    </rPh>
    <rPh sb="3" eb="6">
      <t>サンショウヨウ</t>
    </rPh>
    <phoneticPr fontId="5"/>
  </si>
  <si>
    <t>得点</t>
    <rPh sb="0" eb="2">
      <t>トクテン</t>
    </rPh>
    <phoneticPr fontId="5"/>
  </si>
  <si>
    <t>MAX=20</t>
    <phoneticPr fontId="5"/>
  </si>
  <si>
    <t>MAX=30</t>
    <phoneticPr fontId="5"/>
  </si>
  <si>
    <t>MAX=40</t>
    <phoneticPr fontId="5"/>
  </si>
  <si>
    <t>MAX=40</t>
    <phoneticPr fontId="5"/>
  </si>
  <si>
    <t>開催日</t>
    <rPh sb="0" eb="3">
      <t>カイサイビ</t>
    </rPh>
    <phoneticPr fontId="5"/>
  </si>
  <si>
    <t>距離</t>
    <rPh sb="0" eb="2">
      <t>キョリ</t>
    </rPh>
    <phoneticPr fontId="5"/>
  </si>
  <si>
    <t xml:space="preserve"> (確定) </t>
    <rPh sb="2" eb="4">
      <t>カクテイ</t>
    </rPh>
    <phoneticPr fontId="5"/>
  </si>
  <si>
    <t>コース</t>
  </si>
  <si>
    <t/>
  </si>
  <si>
    <t>SAIL　No.</t>
  </si>
  <si>
    <t>艇　名</t>
  </si>
  <si>
    <t>得点計</t>
  </si>
  <si>
    <t>皆勤賞</t>
    <rPh sb="0" eb="3">
      <t>カイキンショウ</t>
    </rPh>
    <phoneticPr fontId="6"/>
  </si>
  <si>
    <t>参加賞</t>
    <rPh sb="0" eb="3">
      <t>サンカショウ</t>
    </rPh>
    <phoneticPr fontId="6"/>
  </si>
  <si>
    <t>1</t>
  </si>
  <si>
    <t>2</t>
  </si>
  <si>
    <t>3</t>
  </si>
  <si>
    <t>4</t>
  </si>
  <si>
    <t>5</t>
  </si>
  <si>
    <t>6</t>
  </si>
  <si>
    <t>7</t>
  </si>
  <si>
    <t>8</t>
  </si>
  <si>
    <t>9</t>
  </si>
  <si>
    <t>10</t>
  </si>
  <si>
    <t>11</t>
  </si>
  <si>
    <t>12</t>
  </si>
  <si>
    <t>13</t>
  </si>
  <si>
    <t>14</t>
  </si>
  <si>
    <t>15</t>
  </si>
  <si>
    <t>16</t>
  </si>
  <si>
    <t>17</t>
  </si>
  <si>
    <t>18</t>
  </si>
  <si>
    <t>19</t>
  </si>
  <si>
    <t>20</t>
  </si>
  <si>
    <t>21</t>
  </si>
  <si>
    <t>22</t>
  </si>
  <si>
    <t>23</t>
  </si>
  <si>
    <t>24</t>
  </si>
  <si>
    <t>25</t>
  </si>
  <si>
    <t>レース参加艇数</t>
    <rPh sb="3" eb="5">
      <t>サンカ</t>
    </rPh>
    <rPh sb="5" eb="6">
      <t>テイ</t>
    </rPh>
    <rPh sb="6" eb="7">
      <t>スウ</t>
    </rPh>
    <phoneticPr fontId="6"/>
  </si>
  <si>
    <t>　優 勝 盾　</t>
  </si>
  <si>
    <t>1</t>
    <phoneticPr fontId="6"/>
  </si>
  <si>
    <t>5</t>
    <phoneticPr fontId="6"/>
  </si>
  <si>
    <t>11</t>
    <phoneticPr fontId="6"/>
  </si>
  <si>
    <t>12</t>
    <phoneticPr fontId="6"/>
  </si>
  <si>
    <t>20</t>
    <phoneticPr fontId="6"/>
  </si>
  <si>
    <t>Cはコミッティ担当、Bはコミッティボート提供。</t>
    <phoneticPr fontId="6"/>
  </si>
  <si>
    <t xml:space="preserve">　皆 勤 賞    </t>
    <phoneticPr fontId="6"/>
  </si>
  <si>
    <t xml:space="preserve">　参 加 賞  </t>
    <phoneticPr fontId="6"/>
  </si>
  <si>
    <t>小網代フリートレース　コミッティポイント</t>
    <phoneticPr fontId="6"/>
  </si>
  <si>
    <t>担当者名</t>
    <rPh sb="0" eb="2">
      <t>タントウ</t>
    </rPh>
    <rPh sb="2" eb="3">
      <t>シャ</t>
    </rPh>
    <rPh sb="3" eb="4">
      <t>メイ</t>
    </rPh>
    <phoneticPr fontId="6"/>
  </si>
  <si>
    <t>敬称略</t>
    <rPh sb="0" eb="2">
      <t>ケイショウ</t>
    </rPh>
    <rPh sb="2" eb="3">
      <t>リャク</t>
    </rPh>
    <phoneticPr fontId="6"/>
  </si>
  <si>
    <t>本部艇</t>
    <rPh sb="0" eb="2">
      <t>ホンブ</t>
    </rPh>
    <rPh sb="2" eb="3">
      <t>テイ</t>
    </rPh>
    <phoneticPr fontId="6"/>
  </si>
  <si>
    <t>Kマーク担当</t>
    <rPh sb="4" eb="6">
      <t>タントウ</t>
    </rPh>
    <phoneticPr fontId="6"/>
  </si>
  <si>
    <t>26</t>
  </si>
  <si>
    <t>27</t>
  </si>
  <si>
    <t>28</t>
  </si>
  <si>
    <t>29</t>
  </si>
  <si>
    <t>30</t>
  </si>
  <si>
    <t>KFR開催</t>
    <rPh sb="3" eb="5">
      <t>カイサイ</t>
    </rPh>
    <phoneticPr fontId="6"/>
  </si>
  <si>
    <t>日程</t>
  </si>
  <si>
    <t>Aマーク担当</t>
  </si>
  <si>
    <t>スタート</t>
    <phoneticPr fontId="6"/>
  </si>
  <si>
    <t>ケロニア</t>
  </si>
  <si>
    <t>注２）</t>
  </si>
  <si>
    <t>熱海ランデブーレース　</t>
  </si>
  <si>
    <t>ナジャ</t>
  </si>
  <si>
    <t>テティス</t>
  </si>
  <si>
    <t>HAURAKI</t>
  </si>
  <si>
    <t>Bitter End</t>
  </si>
  <si>
    <t>BASIC</t>
  </si>
  <si>
    <t>SPIRIT OF TOKYO</t>
  </si>
  <si>
    <t>INDICUM</t>
  </si>
  <si>
    <t>じゃがたら</t>
  </si>
  <si>
    <t>　</t>
    <phoneticPr fontId="5"/>
  </si>
  <si>
    <t>上期</t>
    <rPh sb="0" eb="2">
      <t>カミキ</t>
    </rPh>
    <phoneticPr fontId="5"/>
  </si>
  <si>
    <t>後期</t>
    <rPh sb="0" eb="2">
      <t>コウキ</t>
    </rPh>
    <phoneticPr fontId="5"/>
  </si>
  <si>
    <t>得点計</t>
    <phoneticPr fontId="5"/>
  </si>
  <si>
    <t>年間得点計</t>
    <rPh sb="0" eb="2">
      <t>ネンカン</t>
    </rPh>
    <phoneticPr fontId="5"/>
  </si>
  <si>
    <t>小網代ヨットクラブ レース委員会</t>
    <rPh sb="0" eb="1">
      <t>コ</t>
    </rPh>
    <rPh sb="1" eb="3">
      <t>アジロ</t>
    </rPh>
    <rPh sb="13" eb="16">
      <t>イインカイ</t>
    </rPh>
    <phoneticPr fontId="5"/>
  </si>
  <si>
    <t>実施日</t>
    <rPh sb="0" eb="2">
      <t>ジッシ</t>
    </rPh>
    <rPh sb="2" eb="3">
      <t>ビ</t>
    </rPh>
    <phoneticPr fontId="21"/>
  </si>
  <si>
    <t>本部艇</t>
    <rPh sb="0" eb="2">
      <t>ホンブ</t>
    </rPh>
    <rPh sb="2" eb="3">
      <t>テイ</t>
    </rPh>
    <phoneticPr fontId="5"/>
  </si>
  <si>
    <t>マーク担当</t>
    <rPh sb="3" eb="5">
      <t>タントウ</t>
    </rPh>
    <phoneticPr fontId="5"/>
  </si>
  <si>
    <t>1月</t>
    <rPh sb="1" eb="2">
      <t>ガツ</t>
    </rPh>
    <phoneticPr fontId="5"/>
  </si>
  <si>
    <t>2月</t>
    <rPh sb="1" eb="2">
      <t>ガツ</t>
    </rPh>
    <phoneticPr fontId="5"/>
  </si>
  <si>
    <t>3月</t>
    <rPh sb="1" eb="2">
      <t>ガツ</t>
    </rPh>
    <phoneticPr fontId="5"/>
  </si>
  <si>
    <t>4月</t>
    <rPh sb="1" eb="2">
      <t>ガツ</t>
    </rPh>
    <phoneticPr fontId="5"/>
  </si>
  <si>
    <t>5月</t>
    <rPh sb="1" eb="2">
      <t>ガツ</t>
    </rPh>
    <phoneticPr fontId="5"/>
  </si>
  <si>
    <t>6月</t>
    <rPh sb="1" eb="2">
      <t>ガツ</t>
    </rPh>
    <phoneticPr fontId="5"/>
  </si>
  <si>
    <t>7月</t>
    <rPh sb="1" eb="2">
      <t>ガツ</t>
    </rPh>
    <phoneticPr fontId="5"/>
  </si>
  <si>
    <t>8月</t>
    <rPh sb="1" eb="2">
      <t>ガツ</t>
    </rPh>
    <phoneticPr fontId="5"/>
  </si>
  <si>
    <t>9月</t>
    <rPh sb="1" eb="2">
      <t>ガツ</t>
    </rPh>
    <phoneticPr fontId="5"/>
  </si>
  <si>
    <t>10月</t>
    <rPh sb="2" eb="3">
      <t>ガツ</t>
    </rPh>
    <phoneticPr fontId="5"/>
  </si>
  <si>
    <t>11月</t>
    <rPh sb="2" eb="3">
      <t>ガツ</t>
    </rPh>
    <phoneticPr fontId="5"/>
  </si>
  <si>
    <t>12月</t>
    <rPh sb="2" eb="3">
      <t>ガツ</t>
    </rPh>
    <phoneticPr fontId="5"/>
  </si>
  <si>
    <t>風速：xxxノット
風向：　
天気：
◇ｺﾐｯﾃｨ：</t>
    <phoneticPr fontId="5"/>
  </si>
  <si>
    <t>風向：　</t>
    <phoneticPr fontId="5"/>
  </si>
  <si>
    <t>天気：</t>
    <phoneticPr fontId="5"/>
  </si>
  <si>
    <t>次回
2015年８月16日 
◇ｺﾐｯﾃｨ：くろしお</t>
    <phoneticPr fontId="5"/>
  </si>
  <si>
    <t>ｺﾐｯﾃｨ：</t>
    <phoneticPr fontId="5"/>
  </si>
  <si>
    <t>2月</t>
  </si>
  <si>
    <t>3月</t>
  </si>
  <si>
    <t>4月</t>
  </si>
  <si>
    <t>5月</t>
  </si>
  <si>
    <t>6月</t>
  </si>
  <si>
    <t>7月</t>
  </si>
  <si>
    <t>8月</t>
  </si>
  <si>
    <t>9月</t>
  </si>
  <si>
    <t>10月</t>
  </si>
  <si>
    <t>11月</t>
  </si>
  <si>
    <t>12月</t>
  </si>
  <si>
    <t>ｺｰｽ：</t>
    <phoneticPr fontId="5"/>
  </si>
  <si>
    <t>E</t>
    <phoneticPr fontId="5"/>
  </si>
  <si>
    <t>　ステンドグラス楯</t>
    <phoneticPr fontId="5"/>
  </si>
  <si>
    <t xml:space="preserve">　各月トップ賞  </t>
    <rPh sb="1" eb="2">
      <t>カク</t>
    </rPh>
    <rPh sb="2" eb="3">
      <t>ツキ</t>
    </rPh>
    <phoneticPr fontId="6"/>
  </si>
  <si>
    <t>（半期全回出場した艇）</t>
    <phoneticPr fontId="5"/>
  </si>
  <si>
    <t>（半期2回以上出場した艇）</t>
    <phoneticPr fontId="5"/>
  </si>
  <si>
    <t>小網代フリートレース成績（確定）</t>
    <rPh sb="10" eb="12">
      <t>セイセキ</t>
    </rPh>
    <rPh sb="13" eb="15">
      <t>カクテイ</t>
    </rPh>
    <phoneticPr fontId="6"/>
  </si>
  <si>
    <t>HAYATE</t>
  </si>
  <si>
    <t>SHARK X</t>
  </si>
  <si>
    <t>桜工</t>
  </si>
  <si>
    <t>ランカ</t>
  </si>
  <si>
    <t xml:space="preserve"> </t>
    <phoneticPr fontId="5"/>
  </si>
  <si>
    <t>レース参加艇数</t>
    <rPh sb="3" eb="5">
      <t>サンカ</t>
    </rPh>
    <rPh sb="5" eb="6">
      <t>テイ</t>
    </rPh>
    <rPh sb="6" eb="7">
      <t>スウ</t>
    </rPh>
    <phoneticPr fontId="5"/>
  </si>
  <si>
    <t>艇　名</t>
    <rPh sb="0" eb="1">
      <t>テイ</t>
    </rPh>
    <rPh sb="2" eb="3">
      <t>ナ</t>
    </rPh>
    <phoneticPr fontId="5"/>
  </si>
  <si>
    <t>EBB TIDE</t>
  </si>
  <si>
    <t>ﾌｪﾆｯｸｽ</t>
  </si>
  <si>
    <t>Ⅱ</t>
  </si>
  <si>
    <t xml:space="preserve"> 秒/ﾏｲﾙ</t>
  </si>
  <si>
    <t>RATING</t>
    <phoneticPr fontId="5"/>
  </si>
  <si>
    <t>H</t>
  </si>
  <si>
    <t>H</t>
    <phoneticPr fontId="5"/>
  </si>
  <si>
    <t>J</t>
    <phoneticPr fontId="5"/>
  </si>
  <si>
    <t>K</t>
    <phoneticPr fontId="5"/>
  </si>
  <si>
    <t>H</t>
    <phoneticPr fontId="5"/>
  </si>
  <si>
    <t>初島</t>
    <rPh sb="0" eb="2">
      <t>ハツシマ</t>
    </rPh>
    <phoneticPr fontId="5"/>
  </si>
  <si>
    <t>リミット</t>
    <phoneticPr fontId="5"/>
  </si>
  <si>
    <t>得点</t>
    <rPh sb="0" eb="2">
      <t>トクテン</t>
    </rPh>
    <phoneticPr fontId="5"/>
  </si>
  <si>
    <r>
      <rPr>
        <b/>
        <sz val="11"/>
        <rFont val="HGSｺﾞｼｯｸM"/>
        <family val="3"/>
        <charset val="128"/>
      </rPr>
      <t>ﾄｯﾌ</t>
    </r>
    <r>
      <rPr>
        <b/>
        <sz val="10"/>
        <rFont val="HGSｺﾞｼｯｸM"/>
        <family val="3"/>
        <charset val="128"/>
      </rPr>
      <t>ﾟ</t>
    </r>
    <r>
      <rPr>
        <b/>
        <sz val="8"/>
        <rFont val="HGSｺﾞｼｯｸM"/>
        <family val="3"/>
        <charset val="128"/>
      </rPr>
      <t>との</t>
    </r>
    <r>
      <rPr>
        <b/>
        <sz val="11"/>
        <rFont val="HGSｺﾞｼｯｸM"/>
        <family val="3"/>
        <charset val="128"/>
      </rPr>
      <t>差</t>
    </r>
    <phoneticPr fontId="6"/>
  </si>
  <si>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6"/>
  </si>
  <si>
    <r>
      <rPr>
        <sz val="12"/>
        <rFont val="HGSｺﾞｼｯｸM"/>
        <family val="3"/>
        <charset val="128"/>
      </rPr>
      <t xml:space="preserve"> 得点=20(N＋1‐J)/N</t>
    </r>
    <r>
      <rPr>
        <sz val="11"/>
        <rFont val="HGSｺﾞｼｯｸM"/>
        <family val="3"/>
        <charset val="128"/>
      </rPr>
      <t xml:space="preserve">
</t>
    </r>
    <r>
      <rPr>
        <sz val="10"/>
        <rFont val="HGSｺﾞｼｯｸM"/>
        <family val="3"/>
        <charset val="128"/>
      </rPr>
      <t xml:space="preserve"> N:参加艇数　 J:順位　
 DコースおよびＦコースは上記の1.5倍,DNS,DNF等は1点,DSQは0点</t>
    </r>
    <r>
      <rPr>
        <sz val="11"/>
        <rFont val="HGSｺﾞｼｯｸM"/>
        <family val="3"/>
        <charset val="128"/>
      </rPr>
      <t xml:space="preserve">
 </t>
    </r>
    <r>
      <rPr>
        <sz val="12"/>
        <rFont val="HGSｺﾞｼｯｸM"/>
        <family val="3"/>
        <charset val="128"/>
      </rPr>
      <t xml:space="preserve">初島レースの得点
      =30(N-J)/(N-1)+10
 </t>
    </r>
    <r>
      <rPr>
        <sz val="10"/>
        <rFont val="HGSｺﾞｼｯｸM"/>
        <family val="3"/>
        <charset val="128"/>
      </rPr>
      <t>月例の2倍,最下位艇10点,DNF5点</t>
    </r>
    <rPh sb="78" eb="80">
      <t>トクテン</t>
    </rPh>
    <phoneticPr fontId="6"/>
  </si>
  <si>
    <r>
      <rPr>
        <b/>
        <sz val="11"/>
        <rFont val="HGSｺﾞｼｯｸM"/>
        <family val="3"/>
        <charset val="128"/>
      </rPr>
      <t>ﾄｯﾌﾟ</t>
    </r>
    <r>
      <rPr>
        <b/>
        <sz val="8"/>
        <rFont val="HGSｺﾞｼｯｸM"/>
        <family val="3"/>
        <charset val="128"/>
      </rPr>
      <t>との</t>
    </r>
    <r>
      <rPr>
        <b/>
        <sz val="11"/>
        <rFont val="HGSｺﾞｼｯｸM"/>
        <family val="3"/>
        <charset val="128"/>
      </rPr>
      <t>差</t>
    </r>
    <phoneticPr fontId="6"/>
  </si>
  <si>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6"/>
  </si>
  <si>
    <t>小網代フリートレース年間成績（確定）</t>
    <rPh sb="10" eb="12">
      <t>ネンカン</t>
    </rPh>
    <rPh sb="12" eb="14">
      <t>セイセキ</t>
    </rPh>
    <rPh sb="15" eb="17">
      <t>カクテイ</t>
    </rPh>
    <phoneticPr fontId="6"/>
  </si>
  <si>
    <t>KFRランデブーレース</t>
    <phoneticPr fontId="5"/>
  </si>
  <si>
    <t>KFRランデブー</t>
    <phoneticPr fontId="5"/>
  </si>
  <si>
    <t>合同</t>
    <rPh sb="0" eb="2">
      <t>ゴウドウ</t>
    </rPh>
    <phoneticPr fontId="5"/>
  </si>
  <si>
    <t>J</t>
  </si>
  <si>
    <t>Ms.M</t>
  </si>
  <si>
    <t>仰秀</t>
  </si>
  <si>
    <t>スタート時間表
による</t>
    <rPh sb="4" eb="6">
      <t>ジカン</t>
    </rPh>
    <rPh sb="6" eb="7">
      <t>ヒョウ</t>
    </rPh>
    <phoneticPr fontId="5"/>
  </si>
  <si>
    <t>香</t>
  </si>
  <si>
    <t>G</t>
    <phoneticPr fontId="5"/>
  </si>
  <si>
    <t>参考：次年度</t>
    <rPh sb="0" eb="2">
      <t>サンコウ</t>
    </rPh>
    <rPh sb="3" eb="6">
      <t>ジネンド</t>
    </rPh>
    <phoneticPr fontId="5"/>
  </si>
  <si>
    <t>F</t>
    <phoneticPr fontId="5"/>
  </si>
  <si>
    <t>M</t>
    <phoneticPr fontId="5"/>
  </si>
  <si>
    <t>1月</t>
    <rPh sb="1" eb="2">
      <t>ガツ</t>
    </rPh>
    <phoneticPr fontId="5"/>
  </si>
  <si>
    <t>未定</t>
    <rPh sb="0" eb="2">
      <t>ミテイ</t>
    </rPh>
    <phoneticPr fontId="5"/>
  </si>
  <si>
    <t>MAX=25</t>
    <phoneticPr fontId="5"/>
  </si>
  <si>
    <t>MAX=15</t>
    <phoneticPr fontId="5"/>
  </si>
  <si>
    <t xml:space="preserve">  ～   kt</t>
    <phoneticPr fontId="5"/>
  </si>
  <si>
    <t xml:space="preserve">  ～ </t>
    <phoneticPr fontId="40"/>
  </si>
  <si>
    <t>レース委員会　小池 治</t>
  </si>
  <si>
    <t>レース委員会　小池 治</t>
    <rPh sb="3" eb="6">
      <t>イインカイ</t>
    </rPh>
    <rPh sb="7" eb="9">
      <t>コイケ</t>
    </rPh>
    <rPh sb="10" eb="11">
      <t>オサム</t>
    </rPh>
    <phoneticPr fontId="6"/>
  </si>
  <si>
    <t>レース委員会　小池 治</t>
    <phoneticPr fontId="6"/>
  </si>
  <si>
    <t>Ｆ</t>
  </si>
  <si>
    <t xml:space="preserve">【レース委員会より】
</t>
    <rPh sb="4" eb="7">
      <t>イインカイ</t>
    </rPh>
    <phoneticPr fontId="5"/>
  </si>
  <si>
    <t>未決定</t>
    <rPh sb="0" eb="3">
      <t>ミケッテイ</t>
    </rPh>
    <phoneticPr fontId="5"/>
  </si>
  <si>
    <t>ﾈﾌﾟﾁｭｰﾝXⅡ</t>
  </si>
  <si>
    <t>MAX=25</t>
    <phoneticPr fontId="5"/>
  </si>
  <si>
    <r>
      <rPr>
        <sz val="9"/>
        <rFont val="ＭＳ 明朝"/>
        <family val="1"/>
        <charset val="128"/>
      </rPr>
      <t xml:space="preserve">
</t>
    </r>
    <r>
      <rPr>
        <sz val="11"/>
        <rFont val="ＭＳ 明朝"/>
        <family val="1"/>
        <charset val="128"/>
      </rPr>
      <t>TAⅠ      10kt以下</t>
    </r>
    <rPh sb="14" eb="16">
      <t>イカ</t>
    </rPh>
    <phoneticPr fontId="5"/>
  </si>
  <si>
    <t>SAIL No.</t>
    <phoneticPr fontId="5"/>
  </si>
  <si>
    <t xml:space="preserve">【レースコメント】
【レース委員会より】
</t>
    <phoneticPr fontId="5"/>
  </si>
  <si>
    <t>2022/1/31現在</t>
    <rPh sb="9" eb="11">
      <t>ゲンザイ</t>
    </rPh>
    <phoneticPr fontId="6"/>
  </si>
  <si>
    <t>MILESTONE</t>
  </si>
  <si>
    <t>VITTORIA</t>
  </si>
  <si>
    <t>VEGA7</t>
  </si>
  <si>
    <t>,</t>
    <phoneticPr fontId="71"/>
  </si>
  <si>
    <t>TAⅠ
RATING</t>
  </si>
  <si>
    <t>TAⅡ
RATING</t>
  </si>
  <si>
    <t>TAⅢ
RATING</t>
  </si>
  <si>
    <r>
      <rPr>
        <sz val="9"/>
        <rFont val="ＭＳ 明朝"/>
        <family val="1"/>
        <charset val="128"/>
      </rPr>
      <t xml:space="preserve">
</t>
    </r>
    <r>
      <rPr>
        <sz val="11"/>
        <rFont val="ＭＳ 明朝"/>
        <family val="1"/>
        <charset val="128"/>
      </rPr>
      <t>TAⅡ  10kt～18kt</t>
    </r>
  </si>
  <si>
    <r>
      <rPr>
        <sz val="9"/>
        <rFont val="ＭＳ 明朝"/>
        <family val="1"/>
        <charset val="128"/>
      </rPr>
      <t xml:space="preserve">
</t>
    </r>
    <r>
      <rPr>
        <sz val="11"/>
        <rFont val="ＭＳ 明朝"/>
        <family val="1"/>
        <charset val="128"/>
      </rPr>
      <t>TAⅢ   18kt以上</t>
    </r>
  </si>
  <si>
    <t>＃590</t>
  </si>
  <si>
    <t xml:space="preserve">   ～   kt</t>
    <phoneticPr fontId="5"/>
  </si>
  <si>
    <t xml:space="preserve">  ～</t>
    <phoneticPr fontId="40"/>
  </si>
  <si>
    <r>
      <rPr>
        <sz val="10"/>
        <rFont val="HGSｺﾞｼｯｸM"/>
        <family val="3"/>
        <charset val="128"/>
      </rPr>
      <t xml:space="preserve">【レースコメント】
【レース委員会より】
</t>
    </r>
    <r>
      <rPr>
        <sz val="12"/>
        <rFont val="HGSｺﾞｼｯｸM"/>
        <family val="3"/>
        <charset val="128"/>
      </rPr>
      <t xml:space="preserve">
</t>
    </r>
    <phoneticPr fontId="5"/>
  </si>
  <si>
    <t>【レースコメント】
【レース委員会より】</t>
    <phoneticPr fontId="5"/>
  </si>
  <si>
    <t>6793</t>
  </si>
  <si>
    <t>Miss Nippon</t>
  </si>
  <si>
    <t>飛車角</t>
  </si>
  <si>
    <t>Zipang</t>
  </si>
  <si>
    <t>VEGA8</t>
  </si>
  <si>
    <t>胡桃</t>
  </si>
  <si>
    <t>MELTEMI</t>
  </si>
  <si>
    <t>各艇データ  小網代レーティング2024</t>
    <rPh sb="0" eb="1">
      <t>カク</t>
    </rPh>
    <rPh sb="1" eb="2">
      <t>テイ</t>
    </rPh>
    <rPh sb="7" eb="10">
      <t>コアジロ</t>
    </rPh>
    <phoneticPr fontId="5"/>
  </si>
  <si>
    <t>CYNTHIA Ⅳ</t>
  </si>
  <si>
    <t>Jellyfish 3</t>
  </si>
  <si>
    <t>2024公示 帆走指示書より</t>
    <rPh sb="4" eb="6">
      <t>コウジ</t>
    </rPh>
    <rPh sb="7" eb="9">
      <t>ハンソウ</t>
    </rPh>
    <rPh sb="9" eb="12">
      <t>シジショ</t>
    </rPh>
    <phoneticPr fontId="5"/>
  </si>
  <si>
    <t>2024年</t>
    <rPh sb="4" eb="5">
      <t>ネン</t>
    </rPh>
    <phoneticPr fontId="5"/>
  </si>
  <si>
    <t>＃590</t>
    <phoneticPr fontId="5"/>
  </si>
  <si>
    <t>＃591</t>
  </si>
  <si>
    <t>＃592</t>
  </si>
  <si>
    <t>＃593</t>
  </si>
  <si>
    <t>＃594</t>
  </si>
  <si>
    <t>＃595</t>
  </si>
  <si>
    <t>＃596</t>
  </si>
  <si>
    <t>＃597</t>
  </si>
  <si>
    <t>＃598</t>
  </si>
  <si>
    <t>＃599</t>
  </si>
  <si>
    <t>＃600</t>
  </si>
  <si>
    <t>＃601</t>
  </si>
  <si>
    <t>＃602</t>
  </si>
  <si>
    <t>＃603</t>
  </si>
  <si>
    <t>＃604</t>
  </si>
  <si>
    <t>SPトーキョー</t>
    <phoneticPr fontId="5"/>
  </si>
  <si>
    <t xml:space="preserve">   ～  kt</t>
    <phoneticPr fontId="5"/>
  </si>
  <si>
    <t xml:space="preserve">   ～ </t>
    <phoneticPr fontId="40"/>
  </si>
  <si>
    <t xml:space="preserve">   /</t>
    <phoneticPr fontId="71"/>
  </si>
  <si>
    <t>600回記念レース</t>
    <rPh sb="3" eb="4">
      <t>カイ</t>
    </rPh>
    <rPh sb="4" eb="6">
      <t>キネン</t>
    </rPh>
    <phoneticPr fontId="5"/>
  </si>
  <si>
    <t>2024年度 後期</t>
    <rPh sb="7" eb="9">
      <t>コウキ</t>
    </rPh>
    <phoneticPr fontId="6"/>
  </si>
  <si>
    <t>2024年間総合</t>
    <rPh sb="4" eb="6">
      <t>ネンカン</t>
    </rPh>
    <rPh sb="6" eb="8">
      <t>ソウゴウ</t>
    </rPh>
    <phoneticPr fontId="6"/>
  </si>
  <si>
    <t>2024年度 前期</t>
    <rPh sb="7" eb="9">
      <t>ゼンキ</t>
    </rPh>
    <phoneticPr fontId="6"/>
  </si>
  <si>
    <t>2024年6月現在</t>
    <rPh sb="4" eb="5">
      <t>ネン</t>
    </rPh>
    <rPh sb="6" eb="7">
      <t>ガツ</t>
    </rPh>
    <rPh sb="7" eb="9">
      <t>ゲンザイ</t>
    </rPh>
    <phoneticPr fontId="6"/>
  </si>
  <si>
    <t>G</t>
  </si>
  <si>
    <t>Ｄ</t>
  </si>
  <si>
    <t>2024年KFRコミッティー担当一覧</t>
    <rPh sb="4" eb="5">
      <t>ネン</t>
    </rPh>
    <rPh sb="14" eb="16">
      <t>タントウ</t>
    </rPh>
    <rPh sb="16" eb="18">
      <t>イチラン</t>
    </rPh>
    <phoneticPr fontId="5"/>
  </si>
  <si>
    <t>D</t>
    <phoneticPr fontId="5"/>
  </si>
  <si>
    <t>６００回</t>
    <rPh sb="3" eb="4">
      <t>カイ</t>
    </rPh>
    <phoneticPr fontId="5"/>
  </si>
  <si>
    <t>2024年7月5日</t>
    <phoneticPr fontId="5"/>
  </si>
  <si>
    <t>SUNNY QUEEN</t>
  </si>
  <si>
    <t>Miss Emica</t>
  </si>
  <si>
    <t>ケロニア</t>
    <phoneticPr fontId="5"/>
  </si>
  <si>
    <t>サーモンフォー</t>
    <phoneticPr fontId="5"/>
  </si>
  <si>
    <t>かまくら</t>
    <phoneticPr fontId="5"/>
  </si>
  <si>
    <t>ふるたか</t>
    <phoneticPr fontId="5"/>
  </si>
  <si>
    <t>ミスエミカ</t>
    <phoneticPr fontId="5"/>
  </si>
  <si>
    <t>波勝</t>
    <rPh sb="0" eb="2">
      <t>ハガチ</t>
    </rPh>
    <phoneticPr fontId="5"/>
  </si>
  <si>
    <t>IDEAL</t>
    <phoneticPr fontId="5"/>
  </si>
  <si>
    <t>胡桃</t>
    <rPh sb="0" eb="2">
      <t>クルミ</t>
    </rPh>
    <phoneticPr fontId="5"/>
  </si>
  <si>
    <t>ネプチューン</t>
    <phoneticPr fontId="5"/>
  </si>
  <si>
    <t>飛車角</t>
    <rPh sb="0" eb="3">
      <t>ヒシャカク</t>
    </rPh>
    <phoneticPr fontId="5"/>
  </si>
  <si>
    <t>はやとり</t>
    <phoneticPr fontId="5"/>
  </si>
  <si>
    <t>テティス</t>
    <phoneticPr fontId="5"/>
  </si>
  <si>
    <t xml:space="preserve">【レースコメント】
</t>
    <phoneticPr fontId="5"/>
  </si>
  <si>
    <t>梅雨明けから3日、テティス４にとって7月のKFRは半年ぶり今年始めてのエントリーであった。結果、ファーストホーム、修正1位を遂げることが出来た。今週はパールレースに参加予定ではあるがKFRで運を使い果したのではないかと心配している。セーリングウエイト8.3トン、さらに回航用に清水300㍑積み込んだテティス４にとって、軽風が予想された7月のKFRは辛いレースになるはずであった。それが往復ともにアビーム、昨年から軽風リーチング用に使い始めたフライングジェノアにとって最適な風とコースであったのはラッキー以外の何者でもなかった。バウスプリットにセットするこのセールはタッキングマニューバ毎に巻き上げ（ファーリング）しないとフォーステーをかわせない、したがってスタート前はタッキングを避け、上下にダンシングしながらタイミングを合わせた。若干タイミングは遅れたがフレッシュウインドを貰いながらスタートでき、そのまま先行逃げ切りを図ることが出来た。引き続きラッキーが続いて欲しいが、そうは問屋が卸さないだろう。テティス4児玉</t>
    <rPh sb="134" eb="136">
      <t>カイコウ</t>
    </rPh>
    <rPh sb="136" eb="137">
      <t>ヨウ</t>
    </rPh>
    <rPh sb="138" eb="140">
      <t>シミズ</t>
    </rPh>
    <rPh sb="144" eb="145">
      <t>ツ</t>
    </rPh>
    <rPh sb="146" eb="147">
      <t>コ</t>
    </rPh>
    <rPh sb="159" eb="160">
      <t>ケイ</t>
    </rPh>
    <rPh sb="160" eb="161">
      <t>フウ</t>
    </rPh>
    <phoneticPr fontId="40"/>
  </si>
  <si>
    <t>風速:3～12kt</t>
    <rPh sb="0" eb="2">
      <t>フウソク</t>
    </rPh>
    <phoneticPr fontId="5"/>
  </si>
  <si>
    <t>風向:南</t>
    <rPh sb="0" eb="2">
      <t>フウコウ</t>
    </rPh>
    <rPh sb="3" eb="4">
      <t>ミナミ</t>
    </rPh>
    <phoneticPr fontId="40"/>
  </si>
  <si>
    <t>天気:晴れ</t>
    <rPh sb="0" eb="2">
      <t>テンキ</t>
    </rPh>
    <rPh sb="3" eb="4">
      <t>ハ</t>
    </rPh>
    <phoneticPr fontId="40"/>
  </si>
  <si>
    <t>池辺直孝</t>
    <rPh sb="0" eb="2">
      <t>イケベ</t>
    </rPh>
    <rPh sb="2" eb="4">
      <t>ナオタカ</t>
    </rPh>
    <phoneticPr fontId="5"/>
  </si>
  <si>
    <t>小池　治</t>
    <rPh sb="0" eb="2">
      <t>コイケ</t>
    </rPh>
    <rPh sb="3" eb="4">
      <t>オサム</t>
    </rPh>
    <phoneticPr fontId="5"/>
  </si>
  <si>
    <t>平塚瑤子</t>
    <rPh sb="0" eb="2">
      <t>ヒラツカ</t>
    </rPh>
    <rPh sb="2" eb="4">
      <t>ヨウコ</t>
    </rPh>
    <phoneticPr fontId="5"/>
  </si>
  <si>
    <t>氏家理央</t>
    <rPh sb="0" eb="2">
      <t>ウジイエ</t>
    </rPh>
    <rPh sb="2" eb="4">
      <t>リオ</t>
    </rPh>
    <phoneticPr fontId="5"/>
  </si>
  <si>
    <t>橘野龍男</t>
    <rPh sb="0" eb="2">
      <t>キツノ</t>
    </rPh>
    <rPh sb="2" eb="4">
      <t>タツオ</t>
    </rPh>
    <phoneticPr fontId="5"/>
  </si>
  <si>
    <t>福富廉</t>
    <rPh sb="0" eb="2">
      <t>フクトミ</t>
    </rPh>
    <rPh sb="2" eb="3">
      <t>ケン</t>
    </rPh>
    <phoneticPr fontId="5"/>
  </si>
  <si>
    <t>小池治</t>
    <rPh sb="0" eb="2">
      <t>コイケ</t>
    </rPh>
    <rPh sb="2" eb="3">
      <t>オサム</t>
    </rPh>
    <phoneticPr fontId="5"/>
  </si>
  <si>
    <t>IDEAL</t>
  </si>
  <si>
    <t>RET</t>
  </si>
  <si>
    <t>リタイヤ</t>
  </si>
  <si>
    <t>コミッティー</t>
  </si>
  <si>
    <t>風速5 ～ 13kt</t>
    <rPh sb="0" eb="2">
      <t>フウソク</t>
    </rPh>
    <phoneticPr fontId="71"/>
  </si>
  <si>
    <t>風向：南西</t>
    <rPh sb="0" eb="2">
      <t>フウコウ</t>
    </rPh>
    <rPh sb="3" eb="5">
      <t>ナンセイ</t>
    </rPh>
    <phoneticPr fontId="71"/>
  </si>
  <si>
    <t>天気：晴れ</t>
    <rPh sb="0" eb="2">
      <t>テンキ</t>
    </rPh>
    <rPh sb="3" eb="4">
      <t>ハ</t>
    </rPh>
    <phoneticPr fontId="71"/>
  </si>
  <si>
    <t>胡桃</t>
    <phoneticPr fontId="71"/>
  </si>
  <si>
    <r>
      <rPr>
        <sz val="11"/>
        <rFont val="HGSｺﾞｼｯｸM"/>
        <family val="3"/>
        <charset val="128"/>
      </rPr>
      <t>【レースコメント】
本部船からジェネカ―を上げて一気にトップに踊りだすつもりだったけれど、ジェネカ―アップに手間取り、後ろを見れば誰もいない。気を取り直して赤白ブイを見ればZIPANGがはるか彼方で回航、続くはVITTORIAかなと言う位の離されよう。
2～3ノットで西方に流れる潮を計算に入れながら南西沖ブイをめざす。風速が上がってジェネカ―をスピンに交換１回目。城ヶ島を超える頃、風向が南方向に変わって再度ジェネカ―２回目。うまく潮を利用できたようで南西沖ブイに近づくころようやく追いつき遊漁船にご挨拶しながら３番手で回航。ここでジャイブ１回。またまた潮に流されながら城ヶ島を目指せばコースは赤白ブイに向き、後ろに回った風にスピンに交換３回目。赤白ブイでジャイブ何とか逃げ切ることができました。思えばジブは５分も張っていないレースでした。</t>
    </r>
    <r>
      <rPr>
        <sz val="10"/>
        <rFont val="HGSｺﾞｼｯｸM"/>
        <family val="3"/>
        <charset val="128"/>
      </rPr>
      <t xml:space="preserve">
SHARK X　関根</t>
    </r>
    <r>
      <rPr>
        <sz val="12"/>
        <rFont val="HGSｺﾞｼｯｸM"/>
        <family val="3"/>
        <charset val="128"/>
      </rPr>
      <t xml:space="preserve">
</t>
    </r>
    <rPh sb="380" eb="382">
      <t>セキネ</t>
    </rPh>
    <phoneticPr fontId="5"/>
  </si>
  <si>
    <t>リタイア</t>
    <phoneticPr fontId="71"/>
  </si>
  <si>
    <t xml:space="preserve">  3～12kt</t>
    <phoneticPr fontId="5"/>
  </si>
  <si>
    <t>北北東</t>
    <rPh sb="0" eb="3">
      <t>ホクホクトウ</t>
    </rPh>
    <phoneticPr fontId="71"/>
  </si>
  <si>
    <t>はやとり</t>
    <phoneticPr fontId="71"/>
  </si>
  <si>
    <t>コミッティー</t>
    <phoneticPr fontId="71"/>
  </si>
  <si>
    <t>はやとり</t>
    <phoneticPr fontId="5"/>
  </si>
  <si>
    <t>野村政司</t>
    <rPh sb="0" eb="2">
      <t>ノムラ</t>
    </rPh>
    <rPh sb="2" eb="4">
      <t>セイジ</t>
    </rPh>
    <phoneticPr fontId="5"/>
  </si>
  <si>
    <t>野村晋司</t>
    <rPh sb="0" eb="2">
      <t>ノムラ</t>
    </rPh>
    <rPh sb="2" eb="3">
      <t>シン</t>
    </rPh>
    <rPh sb="3" eb="4">
      <t>ツカサ</t>
    </rPh>
    <phoneticPr fontId="5"/>
  </si>
  <si>
    <t>川野　真</t>
    <rPh sb="0" eb="2">
      <t>カワノ</t>
    </rPh>
    <rPh sb="3" eb="4">
      <t>マコト</t>
    </rPh>
    <phoneticPr fontId="5"/>
  </si>
  <si>
    <t>浜辺泰</t>
    <rPh sb="0" eb="2">
      <t>ハマベ</t>
    </rPh>
    <rPh sb="2" eb="3">
      <t>ヤスシ</t>
    </rPh>
    <phoneticPr fontId="5"/>
  </si>
  <si>
    <t>◎</t>
  </si>
  <si>
    <t>アルファ</t>
  </si>
  <si>
    <t>ミスニッポン</t>
  </si>
  <si>
    <t>アルファ</t>
    <phoneticPr fontId="5"/>
  </si>
  <si>
    <t>ミスニッポン</t>
    <phoneticPr fontId="5"/>
  </si>
  <si>
    <t>2024年12月現在</t>
    <rPh sb="4" eb="5">
      <t>ネン</t>
    </rPh>
    <rPh sb="7" eb="8">
      <t>ガツ</t>
    </rPh>
    <rPh sb="8" eb="10">
      <t>ゲンザイ</t>
    </rPh>
    <phoneticPr fontId="6"/>
  </si>
  <si>
    <r>
      <rPr>
        <sz val="11"/>
        <rFont val="HGSｺﾞｼｯｸM"/>
        <family val="3"/>
        <charset val="128"/>
      </rPr>
      <t xml:space="preserve">【レースコメント】
久々のレースで感が戻らなかったのか後方からのスタートとなった。ただ予定通り本部船
側から出たのでうまくフレッシュウインドをつかむことができ、赤白ブイ回航時は艇団中
くらいまで追い上げることができた。回航後は南西ブイに早く船を近づけることを意識し
てS2のスタボーでVITTORIAを追う沖側のコース取りをした。それがうまくいき岸寄りの
コースをとった先行艇を追い抜くことができた。南西ブイをVITTORIAに次いで回航。上
りは岸寄りのコースを基本とし、後続艇の動きをみながら振れタックを繰り返した。赤白
ブイまでは風の振れや強弱があったが、今回のIDEALは上りの艇速がかなり良かったため
ベストな艇速をキープすることだけに集中しヘルムを取った。ﾌｧｰｽﾄﾎｰﾑ、修正総合１位の
会心のレースができました。メンバーや関係者の皆さんに感謝いたします。IDEAL　飯塚
</t>
    </r>
    <r>
      <rPr>
        <sz val="12"/>
        <rFont val="HGSｺﾞｼｯｸM"/>
        <family val="3"/>
        <charset val="128"/>
      </rPr>
      <t xml:space="preserve">
</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</si>
</sst>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00_ "/>
    <numFmt numFmtId="178" formatCode="0.0_);[Red]\(0.0\)"/>
    <numFmt numFmtId="179" formatCode="0.0_ "/>
    <numFmt numFmtId="180" formatCode="hh:mm"/>
    <numFmt numFmtId="181" formatCode="0.0_ ;[Red]\-0.0\ "/>
    <numFmt numFmtId="182" formatCode="0.0"/>
    <numFmt numFmtId="183" formatCode="@&quot;コース&quot;"/>
    <numFmt numFmtId="184" formatCode="m/d;@"/>
    <numFmt numFmtId="185" formatCode="0.00_);[Red]\(0.00\)"/>
    <numFmt numFmtId="186" formatCode="#,##0.000_);[Red]\(#,##0.000\)"/>
  </numFmts>
  <fonts count="7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3"/>
      <name val="ＭＳ 明朝"/>
      <family val="1"/>
      <charset val="128"/>
    </font>
    <font>
      <sz val="6"/>
      <name val="ＭＳ Ｐゴシック"/>
      <family val="3"/>
      <charset val="128"/>
    </font>
    <font>
      <sz val="6"/>
      <name val="ＭＳ Ｐゴシック"/>
      <family val="3"/>
      <charset val="128"/>
    </font>
    <font>
      <b/>
      <sz val="18"/>
      <name val="ＭＳ 明朝"/>
      <family val="1"/>
      <charset val="128"/>
    </font>
    <font>
      <sz val="12"/>
      <name val="ＭＳ 明朝"/>
      <family val="1"/>
      <charset val="128"/>
    </font>
    <font>
      <sz val="10"/>
      <name val="ＭＳ 明朝"/>
      <family val="1"/>
      <charset val="128"/>
    </font>
    <font>
      <sz val="11"/>
      <name val="ＭＳ 明朝"/>
      <family val="1"/>
      <charset val="128"/>
    </font>
    <font>
      <b/>
      <sz val="16"/>
      <name val="ＭＳ Ｐ明朝"/>
      <family val="1"/>
      <charset val="128"/>
    </font>
    <font>
      <sz val="12"/>
      <name val="ＭＳ Ｐ明朝"/>
      <family val="1"/>
      <charset val="128"/>
    </font>
    <font>
      <sz val="10"/>
      <name val="ＭＳ Ｐ明朝"/>
      <family val="1"/>
      <charset val="128"/>
    </font>
    <font>
      <sz val="13"/>
      <name val="ＭＳ Ｐ明朝"/>
      <family val="1"/>
      <charset val="128"/>
    </font>
    <font>
      <b/>
      <sz val="13"/>
      <name val="ＭＳ 明朝"/>
      <family val="1"/>
      <charset val="128"/>
    </font>
    <font>
      <sz val="11"/>
      <name val="ＭＳ Ｐゴシック"/>
      <family val="3"/>
      <charset val="128"/>
    </font>
    <font>
      <b/>
      <sz val="16"/>
      <name val="ＭＳ 明朝"/>
      <family val="1"/>
      <charset val="128"/>
    </font>
    <font>
      <sz val="12"/>
      <color indexed="10"/>
      <name val="ＭＳ 明朝"/>
      <family val="1"/>
      <charset val="128"/>
    </font>
    <font>
      <b/>
      <sz val="11"/>
      <color indexed="8"/>
      <name val="Meiryo UI"/>
      <family val="3"/>
      <charset val="128"/>
    </font>
    <font>
      <sz val="11"/>
      <color indexed="8"/>
      <name val="Meiryo UI"/>
      <family val="3"/>
      <charset val="128"/>
    </font>
    <font>
      <sz val="6"/>
      <name val="ＭＳ Ｐゴシック"/>
      <family val="3"/>
      <charset val="128"/>
    </font>
    <font>
      <sz val="8"/>
      <name val="ＭＳ 明朝"/>
      <family val="1"/>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明朝"/>
      <family val="1"/>
      <charset val="128"/>
    </font>
    <font>
      <b/>
      <sz val="11"/>
      <color indexed="56"/>
      <name val="ＭＳ Ｐゴシック"/>
      <family val="3"/>
      <charset val="128"/>
    </font>
    <font>
      <b/>
      <sz val="13"/>
      <color indexed="56"/>
      <name val="ＭＳ Ｐゴシック"/>
      <family val="3"/>
      <charset val="128"/>
    </font>
    <font>
      <b/>
      <sz val="15"/>
      <color indexed="56"/>
      <name val="ＭＳ Ｐゴシック"/>
      <family val="3"/>
      <charset val="128"/>
    </font>
    <font>
      <b/>
      <sz val="18"/>
      <color indexed="56"/>
      <name val="ＭＳ Ｐゴシック"/>
      <family val="3"/>
      <charset val="128"/>
    </font>
    <font>
      <sz val="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b/>
      <sz val="14"/>
      <color theme="1"/>
      <name val="ＭＳ Ｐ明朝"/>
      <family val="1"/>
      <charset val="128"/>
    </font>
    <font>
      <b/>
      <sz val="14"/>
      <color theme="1"/>
      <name val="ＭＳ Ｐゴシック"/>
      <family val="3"/>
      <charset val="128"/>
      <scheme val="minor"/>
    </font>
    <font>
      <sz val="8"/>
      <color rgb="FFFF0000"/>
      <name val="ＭＳ Ｐゴシック"/>
      <family val="3"/>
      <charset val="128"/>
      <scheme val="minor"/>
    </font>
    <font>
      <sz val="11"/>
      <color theme="1"/>
      <name val="Meiryo UI"/>
      <family val="3"/>
      <charset val="128"/>
    </font>
    <font>
      <sz val="11"/>
      <name val="ＭＳ Ｐゴシック"/>
      <family val="3"/>
      <charset val="128"/>
      <scheme val="minor"/>
    </font>
    <font>
      <sz val="13"/>
      <name val="HGSｺﾞｼｯｸM"/>
      <family val="3"/>
      <charset val="128"/>
    </font>
    <font>
      <b/>
      <sz val="18"/>
      <name val="HGSｺﾞｼｯｸM"/>
      <family val="3"/>
      <charset val="128"/>
    </font>
    <font>
      <b/>
      <sz val="14"/>
      <name val="HGSｺﾞｼｯｸM"/>
      <family val="3"/>
      <charset val="128"/>
    </font>
    <font>
      <b/>
      <sz val="16"/>
      <color rgb="FFFF0000"/>
      <name val="HGSｺﾞｼｯｸM"/>
      <family val="3"/>
      <charset val="128"/>
    </font>
    <font>
      <b/>
      <sz val="13"/>
      <name val="HGSｺﾞｼｯｸM"/>
      <family val="3"/>
      <charset val="128"/>
    </font>
    <font>
      <b/>
      <sz val="10"/>
      <name val="HGSｺﾞｼｯｸM"/>
      <family val="3"/>
      <charset val="128"/>
    </font>
    <font>
      <sz val="11"/>
      <color theme="1"/>
      <name val="HGSｺﾞｼｯｸM"/>
      <family val="3"/>
      <charset val="128"/>
    </font>
    <font>
      <b/>
      <sz val="12"/>
      <name val="HGSｺﾞｼｯｸM"/>
      <family val="3"/>
      <charset val="128"/>
    </font>
    <font>
      <b/>
      <sz val="11"/>
      <name val="HGSｺﾞｼｯｸM"/>
      <family val="3"/>
      <charset val="128"/>
    </font>
    <font>
      <b/>
      <sz val="8"/>
      <name val="HGSｺﾞｼｯｸM"/>
      <family val="3"/>
      <charset val="128"/>
    </font>
    <font>
      <sz val="11"/>
      <name val="HGSｺﾞｼｯｸM"/>
      <family val="3"/>
      <charset val="128"/>
    </font>
    <font>
      <sz val="10"/>
      <name val="HGSｺﾞｼｯｸM"/>
      <family val="3"/>
      <charset val="128"/>
    </font>
    <font>
      <sz val="12"/>
      <name val="HGSｺﾞｼｯｸM"/>
      <family val="3"/>
      <charset val="128"/>
    </font>
    <font>
      <sz val="9"/>
      <name val="HGSｺﾞｼｯｸM"/>
      <family val="3"/>
      <charset val="128"/>
    </font>
    <font>
      <sz val="10"/>
      <color indexed="10"/>
      <name val="HGSｺﾞｼｯｸM"/>
      <family val="3"/>
      <charset val="128"/>
    </font>
    <font>
      <b/>
      <sz val="12"/>
      <color theme="1"/>
      <name val="HGSｺﾞｼｯｸM"/>
      <family val="3"/>
      <charset val="128"/>
    </font>
    <font>
      <sz val="10"/>
      <color rgb="FFFF0000"/>
      <name val="HGSｺﾞｼｯｸM"/>
      <family val="3"/>
      <charset val="128"/>
    </font>
    <font>
      <b/>
      <sz val="16"/>
      <name val="HGSｺﾞｼｯｸM"/>
      <family val="3"/>
      <charset val="128"/>
    </font>
    <font>
      <b/>
      <sz val="11"/>
      <color theme="1"/>
      <name val="HGSｺﾞｼｯｸM"/>
      <family val="3"/>
      <charset val="128"/>
    </font>
    <font>
      <sz val="12"/>
      <color theme="1"/>
      <name val="HGSｺﾞｼｯｸM"/>
      <family val="3"/>
      <charset val="128"/>
    </font>
    <font>
      <sz val="12"/>
      <color rgb="FF0070C0"/>
      <name val="HGSｺﾞｼｯｸM"/>
      <family val="3"/>
      <charset val="128"/>
    </font>
    <font>
      <sz val="11"/>
      <color indexed="8"/>
      <name val="HGSｺﾞｼｯｸM"/>
      <family val="3"/>
      <charset val="128"/>
    </font>
    <font>
      <sz val="11"/>
      <color rgb="FF00B0F0"/>
      <name val="ＭＳ 明朝"/>
      <family val="1"/>
      <charset val="128"/>
    </font>
    <font>
      <sz val="6"/>
      <name val="ＭＳ Ｐゴシック"/>
      <family val="3"/>
      <charset val="128"/>
      <scheme val="minor"/>
    </font>
    <font>
      <sz val="12"/>
      <color rgb="FF00B050"/>
      <name val="HGSｺﾞｼｯｸM"/>
      <family val="3"/>
      <charset val="128"/>
    </font>
    <font>
      <sz val="9"/>
      <name val="ＭＳ 明朝"/>
      <family val="1"/>
      <charset val="128"/>
    </font>
    <font>
      <sz val="11"/>
      <color indexed="8"/>
      <name val="ＭＳ 明朝"/>
      <family val="1"/>
      <charset val="128"/>
    </font>
    <font>
      <sz val="11"/>
      <color rgb="FF000000"/>
      <name val="ＭＳ 明朝"/>
      <family val="1"/>
      <charset val="128"/>
    </font>
    <font>
      <sz val="11"/>
      <color rgb="FF000000"/>
      <name val="ＭＳ 明朝"/>
      <family val="1"/>
      <charset val="1"/>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gray125">
        <bgColor theme="0"/>
      </patternFill>
    </fill>
    <fill>
      <patternFill patternType="solid">
        <fgColor theme="0" tint="-0.249977111117893"/>
        <bgColor indexed="64"/>
      </patternFill>
    </fill>
    <fill>
      <patternFill patternType="solid">
        <fgColor theme="8" tint="0.79998168889431442"/>
        <bgColor indexed="64"/>
      </patternFill>
    </fill>
  </fills>
  <borders count="1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style="medium">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double">
        <color indexed="64"/>
      </left>
      <right style="medium">
        <color indexed="64"/>
      </right>
      <top style="medium">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s>
  <cellStyleXfs count="49">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23" fillId="12"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9" borderId="0" applyNumberFormat="0" applyBorder="0" applyAlignment="0" applyProtection="0">
      <alignment vertical="center"/>
    </xf>
    <xf numFmtId="0" fontId="39" fillId="0" borderId="0" applyNumberFormat="0" applyFill="0" applyBorder="0" applyAlignment="0" applyProtection="0">
      <alignment vertical="center"/>
    </xf>
    <xf numFmtId="0" fontId="24" fillId="20" borderId="1" applyNumberFormat="0" applyAlignment="0" applyProtection="0">
      <alignment vertical="center"/>
    </xf>
    <xf numFmtId="0" fontId="25" fillId="21" borderId="0" applyNumberFormat="0" applyBorder="0" applyAlignment="0" applyProtection="0">
      <alignment vertical="center"/>
    </xf>
    <xf numFmtId="0" fontId="8" fillId="22" borderId="2" applyNumberFormat="0" applyFont="0" applyAlignment="0" applyProtection="0">
      <alignment vertical="center"/>
    </xf>
    <xf numFmtId="0" fontId="26" fillId="0" borderId="3" applyNumberFormat="0" applyFill="0" applyAlignment="0" applyProtection="0">
      <alignment vertical="center"/>
    </xf>
    <xf numFmtId="0" fontId="27" fillId="3" borderId="0" applyNumberFormat="0" applyBorder="0" applyAlignment="0" applyProtection="0">
      <alignment vertical="center"/>
    </xf>
    <xf numFmtId="0" fontId="28" fillId="23" borderId="4" applyNumberFormat="0" applyAlignment="0" applyProtection="0">
      <alignment vertical="center"/>
    </xf>
    <xf numFmtId="0" fontId="29" fillId="0" borderId="0" applyNumberFormat="0" applyFill="0" applyBorder="0" applyAlignment="0" applyProtection="0">
      <alignment vertical="center"/>
    </xf>
    <xf numFmtId="0" fontId="38" fillId="0" borderId="5" applyNumberFormat="0" applyFill="0" applyAlignment="0" applyProtection="0">
      <alignment vertical="center"/>
    </xf>
    <xf numFmtId="0" fontId="37" fillId="0" borderId="6" applyNumberFormat="0" applyFill="0" applyAlignment="0" applyProtection="0">
      <alignment vertical="center"/>
    </xf>
    <xf numFmtId="0" fontId="36" fillId="0" borderId="7" applyNumberFormat="0" applyFill="0" applyAlignment="0" applyProtection="0">
      <alignment vertical="center"/>
    </xf>
    <xf numFmtId="0" fontId="36"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41" fillId="0" borderId="0">
      <alignment vertical="center"/>
    </xf>
    <xf numFmtId="0" fontId="16" fillId="0" borderId="0"/>
    <xf numFmtId="0" fontId="8" fillId="0" borderId="0"/>
    <xf numFmtId="0" fontId="35" fillId="0" borderId="0"/>
    <xf numFmtId="0" fontId="34" fillId="4" borderId="0" applyNumberFormat="0" applyBorder="0" applyAlignment="0" applyProtection="0">
      <alignment vertical="center"/>
    </xf>
    <xf numFmtId="38" fontId="41" fillId="0" borderId="0" applyFont="0" applyFill="0" applyBorder="0" applyAlignment="0" applyProtection="0">
      <alignment vertical="center"/>
    </xf>
    <xf numFmtId="0" fontId="2" fillId="0" borderId="0">
      <alignment vertical="center"/>
    </xf>
    <xf numFmtId="0" fontId="1" fillId="0" borderId="0">
      <alignment vertical="center"/>
    </xf>
  </cellStyleXfs>
  <cellXfs count="533">
    <xf numFmtId="0" fontId="0" fillId="0" borderId="0" xfId="0">
      <alignment vertical="center"/>
    </xf>
    <xf numFmtId="0" fontId="8" fillId="0" borderId="0" xfId="0" applyFont="1" applyAlignment="1"/>
    <xf numFmtId="0" fontId="10" fillId="0" borderId="0" xfId="0" applyFont="1" applyAlignment="1"/>
    <xf numFmtId="0" fontId="12" fillId="0" borderId="0" xfId="0" applyFont="1" applyAlignment="1"/>
    <xf numFmtId="0" fontId="14" fillId="0" borderId="14" xfId="0" applyFont="1" applyBorder="1" applyAlignment="1">
      <alignment horizontal="center"/>
    </xf>
    <xf numFmtId="176" fontId="12" fillId="0" borderId="0" xfId="0" applyNumberFormat="1" applyFont="1" applyAlignment="1"/>
    <xf numFmtId="176" fontId="14" fillId="0" borderId="15" xfId="0" applyNumberFormat="1" applyFont="1" applyBorder="1" applyAlignment="1">
      <alignment horizontal="center"/>
    </xf>
    <xf numFmtId="0" fontId="0" fillId="0" borderId="16" xfId="0" applyBorder="1" applyAlignment="1">
      <alignment horizontal="center"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19" xfId="0" applyBorder="1" applyAlignment="1">
      <alignment horizontal="center" vertical="center"/>
    </xf>
    <xf numFmtId="0" fontId="0" fillId="0" borderId="18" xfId="0" applyBorder="1" applyAlignment="1">
      <alignment horizontal="center" vertical="center"/>
    </xf>
    <xf numFmtId="176" fontId="14" fillId="0" borderId="0" xfId="0" applyNumberFormat="1" applyFont="1" applyAlignment="1">
      <alignment horizontal="center"/>
    </xf>
    <xf numFmtId="0" fontId="0" fillId="0" borderId="21" xfId="0" applyBorder="1">
      <alignment vertical="center"/>
    </xf>
    <xf numFmtId="0" fontId="0" fillId="0" borderId="22" xfId="0" applyBorder="1">
      <alignment vertical="center"/>
    </xf>
    <xf numFmtId="0" fontId="4" fillId="0" borderId="16" xfId="0" applyFont="1" applyBorder="1" applyAlignment="1">
      <alignment horizontal="center"/>
    </xf>
    <xf numFmtId="0" fontId="10" fillId="0" borderId="18" xfId="0" applyFont="1" applyBorder="1" applyAlignment="1">
      <alignment horizontal="center"/>
    </xf>
    <xf numFmtId="0" fontId="0" fillId="0" borderId="20" xfId="0" applyBorder="1" applyAlignment="1">
      <alignment horizontal="center" vertical="center"/>
    </xf>
    <xf numFmtId="0" fontId="14" fillId="0" borderId="18" xfId="0" applyFont="1" applyBorder="1" applyAlignment="1">
      <alignment horizontal="center"/>
    </xf>
    <xf numFmtId="180" fontId="4" fillId="0" borderId="18" xfId="0" applyNumberFormat="1" applyFont="1" applyBorder="1" applyAlignment="1">
      <alignment horizontal="center" vertical="center"/>
    </xf>
    <xf numFmtId="180" fontId="4" fillId="0" borderId="19" xfId="0" applyNumberFormat="1" applyFont="1" applyBorder="1" applyAlignment="1">
      <alignment horizontal="center" vertical="center"/>
    </xf>
    <xf numFmtId="0" fontId="10" fillId="0" borderId="14" xfId="0" applyFont="1" applyBorder="1" applyAlignment="1">
      <alignment horizontal="center"/>
    </xf>
    <xf numFmtId="0" fontId="0" fillId="0" borderId="14" xfId="0" applyBorder="1">
      <alignment vertical="center"/>
    </xf>
    <xf numFmtId="0" fontId="8" fillId="0" borderId="31" xfId="0" applyFont="1" applyBorder="1" applyAlignment="1">
      <alignment horizontal="center"/>
    </xf>
    <xf numFmtId="0" fontId="0" fillId="0" borderId="46" xfId="0" applyBorder="1" applyAlignment="1">
      <alignment horizontal="center" vertical="center"/>
    </xf>
    <xf numFmtId="0" fontId="0" fillId="0" borderId="33" xfId="0" applyBorder="1">
      <alignment vertical="center"/>
    </xf>
    <xf numFmtId="0" fontId="0" fillId="0" borderId="0" xfId="0" applyAlignment="1">
      <alignment horizontal="center" vertical="center"/>
    </xf>
    <xf numFmtId="56" fontId="4" fillId="0" borderId="20" xfId="0" applyNumberFormat="1" applyFont="1" applyBorder="1" applyAlignment="1">
      <alignment horizontal="right" vertical="center"/>
    </xf>
    <xf numFmtId="0" fontId="14" fillId="0" borderId="20" xfId="0" applyFont="1" applyBorder="1" applyAlignment="1">
      <alignment horizontal="center"/>
    </xf>
    <xf numFmtId="0" fontId="0" fillId="0" borderId="32" xfId="0" applyBorder="1" applyAlignment="1">
      <alignment horizontal="center" vertical="center"/>
    </xf>
    <xf numFmtId="0" fontId="0" fillId="0" borderId="48" xfId="0" applyBorder="1">
      <alignment vertical="center"/>
    </xf>
    <xf numFmtId="0" fontId="45" fillId="0" borderId="0" xfId="0" applyFont="1">
      <alignment vertical="center"/>
    </xf>
    <xf numFmtId="0" fontId="17" fillId="0" borderId="0" xfId="0" applyFont="1" applyAlignment="1"/>
    <xf numFmtId="0" fontId="10" fillId="0" borderId="0" xfId="0" applyFont="1" applyAlignment="1">
      <alignment horizontal="center"/>
    </xf>
    <xf numFmtId="0" fontId="10" fillId="0" borderId="0" xfId="0" applyFont="1" applyAlignment="1">
      <alignment shrinkToFit="1"/>
    </xf>
    <xf numFmtId="56" fontId="10" fillId="0" borderId="58" xfId="0" applyNumberFormat="1" applyFont="1" applyBorder="1" applyAlignment="1">
      <alignment vertical="center" shrinkToFit="1"/>
    </xf>
    <xf numFmtId="183" fontId="10" fillId="0" borderId="59" xfId="0" applyNumberFormat="1" applyFont="1" applyBorder="1" applyAlignment="1">
      <alignment vertical="center" shrinkToFit="1"/>
    </xf>
    <xf numFmtId="183" fontId="10" fillId="0" borderId="60" xfId="0" applyNumberFormat="1" applyFont="1" applyBorder="1" applyAlignment="1">
      <alignment vertical="center" shrinkToFit="1"/>
    </xf>
    <xf numFmtId="0" fontId="8" fillId="0" borderId="61" xfId="0" applyFont="1" applyBorder="1" applyAlignment="1">
      <alignment horizontal="center" vertical="center" shrinkToFit="1"/>
    </xf>
    <xf numFmtId="0" fontId="10" fillId="0" borderId="62" xfId="0" applyFont="1" applyBorder="1" applyAlignment="1">
      <alignment horizontal="center" vertical="center" shrinkToFit="1"/>
    </xf>
    <xf numFmtId="176" fontId="8" fillId="0" borderId="63" xfId="0" applyNumberFormat="1" applyFont="1" applyBorder="1" applyAlignment="1">
      <alignment horizontal="center" vertical="center" shrinkToFit="1"/>
    </xf>
    <xf numFmtId="0" fontId="8" fillId="0" borderId="64" xfId="0" applyFont="1" applyBorder="1" applyAlignment="1">
      <alignment horizontal="center" vertical="center" shrinkToFit="1"/>
    </xf>
    <xf numFmtId="0" fontId="8" fillId="0" borderId="65" xfId="0" applyFont="1" applyBorder="1" applyAlignment="1">
      <alignment horizontal="center" vertical="center" shrinkToFit="1"/>
    </xf>
    <xf numFmtId="176" fontId="8" fillId="0" borderId="66" xfId="0" applyNumberFormat="1" applyFont="1" applyBorder="1" applyAlignment="1">
      <alignment horizontal="center" vertical="center" shrinkToFit="1"/>
    </xf>
    <xf numFmtId="0" fontId="8" fillId="0" borderId="67" xfId="0" applyFont="1" applyBorder="1" applyAlignment="1">
      <alignment horizontal="center" vertical="center" shrinkToFit="1"/>
    </xf>
    <xf numFmtId="0" fontId="8" fillId="0" borderId="68" xfId="0" applyFont="1" applyBorder="1" applyAlignment="1">
      <alignment horizontal="center" vertical="center" shrinkToFit="1"/>
    </xf>
    <xf numFmtId="0" fontId="8" fillId="0" borderId="69" xfId="0" applyFont="1" applyBorder="1" applyAlignment="1">
      <alignment horizontal="center" vertical="center" shrinkToFit="1"/>
    </xf>
    <xf numFmtId="176" fontId="8" fillId="0" borderId="67" xfId="0" applyNumberFormat="1" applyFont="1" applyBorder="1" applyAlignment="1">
      <alignment horizontal="center" vertical="center" shrinkToFit="1"/>
    </xf>
    <xf numFmtId="176" fontId="8" fillId="0" borderId="69" xfId="0" applyNumberFormat="1" applyFont="1" applyBorder="1" applyAlignment="1">
      <alignment horizontal="center" vertical="center" shrinkToFit="1"/>
    </xf>
    <xf numFmtId="176" fontId="8" fillId="0" borderId="70" xfId="0" applyNumberFormat="1" applyFont="1" applyBorder="1" applyAlignment="1">
      <alignment horizontal="center" vertical="center" shrinkToFit="1"/>
    </xf>
    <xf numFmtId="176" fontId="8" fillId="0" borderId="71" xfId="0" applyNumberFormat="1" applyFont="1" applyBorder="1" applyAlignment="1">
      <alignment horizontal="center" vertical="center" shrinkToFit="1"/>
    </xf>
    <xf numFmtId="0" fontId="8" fillId="0" borderId="72" xfId="0" applyFont="1" applyBorder="1" applyAlignment="1">
      <alignment horizontal="center" vertical="center" shrinkToFit="1"/>
    </xf>
    <xf numFmtId="176" fontId="8" fillId="0" borderId="73" xfId="0" applyNumberFormat="1" applyFont="1" applyBorder="1" applyAlignment="1">
      <alignment horizontal="center" vertical="center" shrinkToFit="1"/>
    </xf>
    <xf numFmtId="176" fontId="8" fillId="0" borderId="74" xfId="0" applyNumberFormat="1" applyFont="1" applyBorder="1" applyAlignment="1">
      <alignment horizontal="center" vertical="center" shrinkToFit="1"/>
    </xf>
    <xf numFmtId="0" fontId="8" fillId="0" borderId="75" xfId="0" applyFont="1" applyBorder="1" applyAlignment="1">
      <alignment horizontal="center" vertical="center" shrinkToFit="1"/>
    </xf>
    <xf numFmtId="176" fontId="8" fillId="0" borderId="76" xfId="0" applyNumberFormat="1" applyFont="1" applyBorder="1" applyAlignment="1">
      <alignment horizontal="center" vertical="center" shrinkToFit="1"/>
    </xf>
    <xf numFmtId="0" fontId="8" fillId="0" borderId="0" xfId="0" applyFont="1" applyAlignment="1">
      <alignment shrinkToFit="1"/>
    </xf>
    <xf numFmtId="176" fontId="8" fillId="0" borderId="0" xfId="0" applyNumberFormat="1" applyFont="1" applyAlignment="1">
      <alignment horizontal="center" vertical="center" shrinkToFit="1"/>
    </xf>
    <xf numFmtId="0" fontId="8" fillId="0" borderId="0" xfId="0" applyFont="1" applyAlignment="1">
      <alignment horizontal="center" vertical="center" shrinkToFit="1"/>
    </xf>
    <xf numFmtId="0" fontId="0" fillId="0" borderId="0" xfId="0" applyAlignment="1"/>
    <xf numFmtId="14" fontId="0" fillId="0" borderId="14" xfId="0" applyNumberFormat="1" applyBorder="1" applyAlignment="1"/>
    <xf numFmtId="14" fontId="0" fillId="0" borderId="0" xfId="0" applyNumberFormat="1" applyAlignment="1"/>
    <xf numFmtId="56" fontId="9" fillId="0" borderId="58" xfId="0" applyNumberFormat="1" applyFont="1" applyBorder="1" applyAlignment="1">
      <alignment vertical="center" shrinkToFit="1"/>
    </xf>
    <xf numFmtId="0" fontId="0" fillId="0" borderId="15" xfId="0" applyBorder="1" applyAlignment="1"/>
    <xf numFmtId="0" fontId="0" fillId="0" borderId="32" xfId="0" applyBorder="1" applyAlignment="1"/>
    <xf numFmtId="0" fontId="0" fillId="0" borderId="16" xfId="0" applyBorder="1" applyAlignment="1"/>
    <xf numFmtId="0" fontId="0" fillId="0" borderId="22" xfId="0" applyBorder="1" applyAlignment="1"/>
    <xf numFmtId="14" fontId="0" fillId="0" borderId="33" xfId="0" applyNumberFormat="1" applyBorder="1" applyAlignment="1"/>
    <xf numFmtId="0" fontId="19" fillId="0" borderId="0" xfId="0" applyFont="1" applyAlignment="1">
      <alignment horizontal="right" vertical="center"/>
    </xf>
    <xf numFmtId="31" fontId="20" fillId="0" borderId="0" xfId="0" applyNumberFormat="1" applyFont="1" applyAlignment="1">
      <alignment horizontal="right" vertical="center"/>
    </xf>
    <xf numFmtId="0" fontId="46" fillId="0" borderId="0" xfId="0" applyFont="1">
      <alignment vertical="center"/>
    </xf>
    <xf numFmtId="0" fontId="19" fillId="0" borderId="0" xfId="0" applyFont="1" applyAlignment="1">
      <alignment horizontal="center" vertical="center"/>
    </xf>
    <xf numFmtId="0" fontId="19" fillId="0" borderId="91" xfId="0" applyFont="1" applyBorder="1" applyAlignment="1">
      <alignment horizontal="center" vertical="center"/>
    </xf>
    <xf numFmtId="0" fontId="46" fillId="0" borderId="0" xfId="0" applyFont="1" applyAlignment="1">
      <alignment horizontal="center" vertical="center"/>
    </xf>
    <xf numFmtId="0" fontId="46" fillId="0" borderId="14" xfId="0" applyFont="1" applyBorder="1" applyAlignment="1">
      <alignment horizontal="center" vertical="center"/>
    </xf>
    <xf numFmtId="0" fontId="46" fillId="24" borderId="61" xfId="0" applyFont="1" applyFill="1" applyBorder="1" applyAlignment="1">
      <alignment horizontal="right" vertical="center"/>
    </xf>
    <xf numFmtId="0" fontId="46" fillId="25" borderId="14" xfId="0" applyFont="1" applyFill="1" applyBorder="1" applyAlignment="1">
      <alignment horizontal="left" vertical="center"/>
    </xf>
    <xf numFmtId="0" fontId="46" fillId="0" borderId="0" xfId="0" applyFont="1" applyAlignment="1">
      <alignment horizontal="right" vertical="center"/>
    </xf>
    <xf numFmtId="0" fontId="20" fillId="0" borderId="0" xfId="0" applyFont="1" applyAlignment="1">
      <alignment horizontal="left" vertical="center"/>
    </xf>
    <xf numFmtId="0" fontId="46" fillId="0" borderId="0" xfId="0" applyFont="1" applyAlignment="1">
      <alignment horizontal="left" vertical="center"/>
    </xf>
    <xf numFmtId="183" fontId="22" fillId="0" borderId="59" xfId="0" applyNumberFormat="1" applyFont="1" applyBorder="1" applyAlignment="1">
      <alignment vertical="center" wrapText="1" shrinkToFit="1"/>
    </xf>
    <xf numFmtId="0" fontId="0" fillId="0" borderId="14" xfId="0" applyBorder="1" applyAlignment="1">
      <alignment horizontal="left" vertical="center"/>
    </xf>
    <xf numFmtId="0" fontId="0" fillId="25" borderId="14" xfId="0" applyFill="1" applyBorder="1" applyAlignment="1">
      <alignment horizontal="left" vertical="center"/>
    </xf>
    <xf numFmtId="0" fontId="0" fillId="0" borderId="33" xfId="0" applyBorder="1" applyAlignment="1">
      <alignment horizontal="left" vertical="center"/>
    </xf>
    <xf numFmtId="0" fontId="0" fillId="25" borderId="33" xfId="0" applyFill="1" applyBorder="1" applyAlignment="1">
      <alignment horizontal="left" vertical="center"/>
    </xf>
    <xf numFmtId="56" fontId="4" fillId="0" borderId="0" xfId="0" applyNumberFormat="1" applyFont="1" applyAlignment="1">
      <alignment horizontal="right" vertical="center"/>
    </xf>
    <xf numFmtId="0" fontId="8" fillId="0" borderId="93" xfId="0" applyFont="1" applyBorder="1" applyAlignment="1">
      <alignment horizontal="center" vertical="center" shrinkToFit="1"/>
    </xf>
    <xf numFmtId="176" fontId="8" fillId="0" borderId="93" xfId="0" applyNumberFormat="1" applyFont="1" applyBorder="1" applyAlignment="1">
      <alignment horizontal="center" vertical="center" shrinkToFit="1"/>
    </xf>
    <xf numFmtId="176" fontId="8" fillId="0" borderId="94" xfId="0" applyNumberFormat="1" applyFont="1" applyBorder="1" applyAlignment="1">
      <alignment horizontal="center" vertical="center" shrinkToFit="1"/>
    </xf>
    <xf numFmtId="182" fontId="0" fillId="0" borderId="14" xfId="0" applyNumberFormat="1" applyBorder="1">
      <alignment vertical="center"/>
    </xf>
    <xf numFmtId="0" fontId="0" fillId="25" borderId="14" xfId="0" applyFill="1" applyBorder="1" applyAlignment="1"/>
    <xf numFmtId="0" fontId="0" fillId="25" borderId="33" xfId="0" applyFill="1" applyBorder="1" applyAlignment="1"/>
    <xf numFmtId="0" fontId="0" fillId="0" borderId="98" xfId="0" applyBorder="1" applyAlignment="1"/>
    <xf numFmtId="20" fontId="0" fillId="0" borderId="99" xfId="0" applyNumberFormat="1" applyBorder="1" applyAlignment="1"/>
    <xf numFmtId="0" fontId="0" fillId="0" borderId="14" xfId="0" applyBorder="1" applyAlignment="1"/>
    <xf numFmtId="20" fontId="0" fillId="0" borderId="14" xfId="0" applyNumberFormat="1" applyBorder="1">
      <alignment vertical="center"/>
    </xf>
    <xf numFmtId="14" fontId="46" fillId="24" borderId="96" xfId="0" applyNumberFormat="1" applyFont="1" applyFill="1" applyBorder="1" applyAlignment="1">
      <alignment horizontal="left" vertical="center"/>
    </xf>
    <xf numFmtId="0" fontId="48" fillId="24" borderId="0" xfId="0" applyFont="1" applyFill="1" applyAlignment="1"/>
    <xf numFmtId="55" fontId="48" fillId="24" borderId="0" xfId="0" applyNumberFormat="1" applyFont="1" applyFill="1" applyAlignment="1"/>
    <xf numFmtId="49" fontId="49" fillId="24" borderId="0" xfId="0" applyNumberFormat="1" applyFont="1" applyFill="1" applyAlignment="1">
      <alignment horizontal="center" vertical="top"/>
    </xf>
    <xf numFmtId="49" fontId="49" fillId="24" borderId="0" xfId="0" applyNumberFormat="1" applyFont="1" applyFill="1" applyAlignment="1">
      <alignment vertical="top"/>
    </xf>
    <xf numFmtId="55" fontId="50" fillId="24" borderId="0" xfId="0" applyNumberFormat="1" applyFont="1" applyFill="1" applyAlignment="1">
      <alignment horizontal="center" vertical="top"/>
    </xf>
    <xf numFmtId="0" fontId="51" fillId="24" borderId="0" xfId="0" applyFont="1" applyFill="1" applyAlignment="1"/>
    <xf numFmtId="0" fontId="52" fillId="26" borderId="15" xfId="0" applyFont="1" applyFill="1" applyBorder="1" applyAlignment="1">
      <alignment horizontal="center" vertical="center"/>
    </xf>
    <xf numFmtId="0" fontId="52" fillId="24" borderId="32" xfId="0" applyFont="1" applyFill="1" applyBorder="1" applyAlignment="1">
      <alignment horizontal="center" vertical="center"/>
    </xf>
    <xf numFmtId="0" fontId="53" fillId="26" borderId="32" xfId="0" applyFont="1" applyFill="1" applyBorder="1" applyAlignment="1">
      <alignment horizontal="center" vertical="center"/>
    </xf>
    <xf numFmtId="0" fontId="54" fillId="24" borderId="0" xfId="0" applyFont="1" applyFill="1">
      <alignment vertical="center"/>
    </xf>
    <xf numFmtId="0" fontId="49" fillId="24" borderId="0" xfId="0" applyFont="1" applyFill="1" applyAlignment="1">
      <alignment horizontal="center"/>
    </xf>
    <xf numFmtId="0" fontId="55" fillId="26" borderId="22" xfId="0" applyFont="1" applyFill="1" applyBorder="1" applyAlignment="1">
      <alignment horizontal="center" vertical="center"/>
    </xf>
    <xf numFmtId="182" fontId="55" fillId="24" borderId="33" xfId="0" applyNumberFormat="1" applyFont="1" applyFill="1" applyBorder="1" applyAlignment="1">
      <alignment horizontal="center" vertical="center"/>
    </xf>
    <xf numFmtId="0" fontId="55" fillId="26" borderId="33" xfId="0" applyFont="1" applyFill="1" applyBorder="1" applyAlignment="1">
      <alignment horizontal="center" vertical="center"/>
    </xf>
    <xf numFmtId="0" fontId="52" fillId="24" borderId="34" xfId="0" applyFont="1" applyFill="1" applyBorder="1" applyAlignment="1">
      <alignment horizontal="right" vertical="center"/>
    </xf>
    <xf numFmtId="0" fontId="52" fillId="24" borderId="35" xfId="0" applyFont="1" applyFill="1" applyBorder="1" applyAlignment="1">
      <alignment horizontal="left" vertical="center"/>
    </xf>
    <xf numFmtId="0" fontId="55" fillId="24" borderId="30" xfId="0" applyFont="1" applyFill="1" applyBorder="1" applyAlignment="1">
      <alignment horizontal="left"/>
    </xf>
    <xf numFmtId="0" fontId="55" fillId="24" borderId="31" xfId="0" applyFont="1" applyFill="1" applyBorder="1" applyAlignment="1">
      <alignment horizontal="center"/>
    </xf>
    <xf numFmtId="0" fontId="53" fillId="24" borderId="31" xfId="0" applyFont="1" applyFill="1" applyBorder="1" applyAlignment="1">
      <alignment horizontal="left"/>
    </xf>
    <xf numFmtId="0" fontId="58" fillId="24" borderId="23" xfId="0" applyFont="1" applyFill="1" applyBorder="1" applyAlignment="1"/>
    <xf numFmtId="0" fontId="58" fillId="24" borderId="24" xfId="0" applyFont="1" applyFill="1" applyBorder="1" applyAlignment="1">
      <alignment horizontal="center"/>
    </xf>
    <xf numFmtId="0" fontId="58" fillId="24" borderId="24" xfId="0" applyFont="1" applyFill="1" applyBorder="1" applyAlignment="1"/>
    <xf numFmtId="0" fontId="58" fillId="24" borderId="24" xfId="0" applyFont="1" applyFill="1" applyBorder="1" applyAlignment="1">
      <alignment horizontal="right"/>
    </xf>
    <xf numFmtId="0" fontId="58" fillId="24" borderId="29" xfId="0" applyFont="1" applyFill="1" applyBorder="1" applyAlignment="1">
      <alignment horizontal="center"/>
    </xf>
    <xf numFmtId="0" fontId="59" fillId="24" borderId="90" xfId="0" applyFont="1" applyFill="1" applyBorder="1" applyAlignment="1"/>
    <xf numFmtId="0" fontId="60" fillId="24" borderId="25" xfId="0" applyFont="1" applyFill="1" applyBorder="1" applyAlignment="1"/>
    <xf numFmtId="0" fontId="60" fillId="24" borderId="36" xfId="0" quotePrefix="1" applyFont="1" applyFill="1" applyBorder="1" applyAlignment="1">
      <alignment horizontal="center"/>
    </xf>
    <xf numFmtId="176" fontId="60" fillId="24" borderId="10" xfId="0" applyNumberFormat="1" applyFont="1" applyFill="1" applyBorder="1" applyAlignment="1"/>
    <xf numFmtId="0" fontId="60" fillId="24" borderId="10" xfId="0" applyFont="1" applyFill="1" applyBorder="1" applyAlignment="1">
      <alignment horizontal="left"/>
    </xf>
    <xf numFmtId="0" fontId="60" fillId="24" borderId="10" xfId="0" applyFont="1" applyFill="1" applyBorder="1" applyAlignment="1">
      <alignment horizontal="center"/>
    </xf>
    <xf numFmtId="21" fontId="60" fillId="24" borderId="10" xfId="0" applyNumberFormat="1" applyFont="1" applyFill="1" applyBorder="1" applyAlignment="1">
      <alignment horizontal="center"/>
    </xf>
    <xf numFmtId="178" fontId="60" fillId="24" borderId="10" xfId="0" applyNumberFormat="1" applyFont="1" applyFill="1" applyBorder="1" applyAlignment="1">
      <alignment horizontal="right"/>
    </xf>
    <xf numFmtId="176" fontId="60" fillId="24" borderId="10" xfId="0" applyNumberFormat="1" applyFont="1" applyFill="1" applyBorder="1" applyAlignment="1">
      <alignment horizontal="right"/>
    </xf>
    <xf numFmtId="179" fontId="60" fillId="24" borderId="10" xfId="0" applyNumberFormat="1" applyFont="1" applyFill="1" applyBorder="1" applyAlignment="1"/>
    <xf numFmtId="177" fontId="60" fillId="24" borderId="10" xfId="0" applyNumberFormat="1" applyFont="1" applyFill="1" applyBorder="1" applyAlignment="1"/>
    <xf numFmtId="181" fontId="60" fillId="24" borderId="10" xfId="0" applyNumberFormat="1" applyFont="1" applyFill="1" applyBorder="1" applyAlignment="1">
      <alignment horizontal="right" vertical="top"/>
    </xf>
    <xf numFmtId="0" fontId="60" fillId="24" borderId="26" xfId="0" applyFont="1" applyFill="1" applyBorder="1" applyAlignment="1"/>
    <xf numFmtId="0" fontId="60" fillId="24" borderId="37" xfId="0" quotePrefix="1" applyFont="1" applyFill="1" applyBorder="1" applyAlignment="1">
      <alignment horizontal="center"/>
    </xf>
    <xf numFmtId="176" fontId="60" fillId="24" borderId="11" xfId="0" applyNumberFormat="1" applyFont="1" applyFill="1" applyBorder="1" applyAlignment="1"/>
    <xf numFmtId="0" fontId="60" fillId="24" borderId="11" xfId="0" applyFont="1" applyFill="1" applyBorder="1" applyAlignment="1">
      <alignment horizontal="left"/>
    </xf>
    <xf numFmtId="0" fontId="60" fillId="24" borderId="11" xfId="0" applyFont="1" applyFill="1" applyBorder="1" applyAlignment="1">
      <alignment horizontal="center"/>
    </xf>
    <xf numFmtId="21" fontId="60" fillId="24" borderId="11" xfId="0" applyNumberFormat="1" applyFont="1" applyFill="1" applyBorder="1" applyAlignment="1">
      <alignment horizontal="center"/>
    </xf>
    <xf numFmtId="178" fontId="60" fillId="24" borderId="11" xfId="0" applyNumberFormat="1" applyFont="1" applyFill="1" applyBorder="1" applyAlignment="1">
      <alignment horizontal="right"/>
    </xf>
    <xf numFmtId="176" fontId="60" fillId="24" borderId="11" xfId="0" applyNumberFormat="1" applyFont="1" applyFill="1" applyBorder="1" applyAlignment="1">
      <alignment horizontal="right"/>
    </xf>
    <xf numFmtId="179" fontId="60" fillId="24" borderId="11" xfId="0" applyNumberFormat="1" applyFont="1" applyFill="1" applyBorder="1" applyAlignment="1"/>
    <xf numFmtId="177" fontId="60" fillId="24" borderId="11" xfId="0" applyNumberFormat="1" applyFont="1" applyFill="1" applyBorder="1" applyAlignment="1"/>
    <xf numFmtId="181" fontId="60" fillId="24" borderId="11" xfId="0" applyNumberFormat="1" applyFont="1" applyFill="1" applyBorder="1" applyAlignment="1">
      <alignment horizontal="right" vertical="top"/>
    </xf>
    <xf numFmtId="21" fontId="60" fillId="24" borderId="67" xfId="0" applyNumberFormat="1" applyFont="1" applyFill="1" applyBorder="1" applyAlignment="1">
      <alignment horizontal="center"/>
    </xf>
    <xf numFmtId="0" fontId="60" fillId="24" borderId="27" xfId="0" applyFont="1" applyFill="1" applyBorder="1" applyAlignment="1"/>
    <xf numFmtId="0" fontId="60" fillId="24" borderId="38" xfId="0" quotePrefix="1" applyFont="1" applyFill="1" applyBorder="1" applyAlignment="1">
      <alignment horizontal="center"/>
    </xf>
    <xf numFmtId="176" fontId="60" fillId="24" borderId="12" xfId="0" applyNumberFormat="1" applyFont="1" applyFill="1" applyBorder="1" applyAlignment="1"/>
    <xf numFmtId="0" fontId="60" fillId="24" borderId="12" xfId="0" applyFont="1" applyFill="1" applyBorder="1" applyAlignment="1">
      <alignment horizontal="left"/>
    </xf>
    <xf numFmtId="0" fontId="60" fillId="24" borderId="12" xfId="0" applyFont="1" applyFill="1" applyBorder="1" applyAlignment="1">
      <alignment horizontal="center"/>
    </xf>
    <xf numFmtId="21" fontId="60" fillId="24" borderId="12" xfId="0" applyNumberFormat="1" applyFont="1" applyFill="1" applyBorder="1" applyAlignment="1">
      <alignment horizontal="center"/>
    </xf>
    <xf numFmtId="176" fontId="60" fillId="24" borderId="49" xfId="0" applyNumberFormat="1" applyFont="1" applyFill="1" applyBorder="1" applyAlignment="1"/>
    <xf numFmtId="178" fontId="60" fillId="24" borderId="49" xfId="0" applyNumberFormat="1" applyFont="1" applyFill="1" applyBorder="1" applyAlignment="1">
      <alignment horizontal="right"/>
    </xf>
    <xf numFmtId="0" fontId="60" fillId="24" borderId="49" xfId="0" applyFont="1" applyFill="1" applyBorder="1" applyAlignment="1">
      <alignment horizontal="center"/>
    </xf>
    <xf numFmtId="176" fontId="60" fillId="24" borderId="49" xfId="0" applyNumberFormat="1" applyFont="1" applyFill="1" applyBorder="1" applyAlignment="1">
      <alignment horizontal="right"/>
    </xf>
    <xf numFmtId="21" fontId="60" fillId="24" borderId="49" xfId="0" applyNumberFormat="1" applyFont="1" applyFill="1" applyBorder="1" applyAlignment="1">
      <alignment horizontal="center"/>
    </xf>
    <xf numFmtId="179" fontId="60" fillId="24" borderId="49" xfId="0" applyNumberFormat="1" applyFont="1" applyFill="1" applyBorder="1" applyAlignment="1"/>
    <xf numFmtId="177" fontId="60" fillId="24" borderId="49" xfId="0" applyNumberFormat="1" applyFont="1" applyFill="1" applyBorder="1" applyAlignment="1"/>
    <xf numFmtId="181" fontId="60" fillId="24" borderId="49" xfId="0" applyNumberFormat="1" applyFont="1" applyFill="1" applyBorder="1" applyAlignment="1">
      <alignment horizontal="right" vertical="top"/>
    </xf>
    <xf numFmtId="21" fontId="60" fillId="24" borderId="74" xfId="0" applyNumberFormat="1" applyFont="1" applyFill="1" applyBorder="1" applyAlignment="1">
      <alignment horizontal="center"/>
    </xf>
    <xf numFmtId="0" fontId="60" fillId="24" borderId="28" xfId="0" applyFont="1" applyFill="1" applyBorder="1" applyAlignment="1"/>
    <xf numFmtId="178" fontId="60" fillId="24" borderId="12" xfId="0" applyNumberFormat="1" applyFont="1" applyFill="1" applyBorder="1" applyAlignment="1">
      <alignment horizontal="right"/>
    </xf>
    <xf numFmtId="176" fontId="60" fillId="24" borderId="12" xfId="0" applyNumberFormat="1" applyFont="1" applyFill="1" applyBorder="1" applyAlignment="1">
      <alignment horizontal="center"/>
    </xf>
    <xf numFmtId="176" fontId="60" fillId="24" borderId="12" xfId="0" applyNumberFormat="1" applyFont="1" applyFill="1" applyBorder="1" applyAlignment="1">
      <alignment horizontal="right"/>
    </xf>
    <xf numFmtId="179" fontId="60" fillId="24" borderId="12" xfId="0" applyNumberFormat="1" applyFont="1" applyFill="1" applyBorder="1" applyAlignment="1"/>
    <xf numFmtId="177" fontId="60" fillId="24" borderId="12" xfId="0" applyNumberFormat="1" applyFont="1" applyFill="1" applyBorder="1" applyAlignment="1"/>
    <xf numFmtId="181" fontId="60" fillId="24" borderId="12" xfId="0" applyNumberFormat="1" applyFont="1" applyFill="1" applyBorder="1" applyAlignment="1">
      <alignment horizontal="right" vertical="top"/>
    </xf>
    <xf numFmtId="176" fontId="60" fillId="24" borderId="13" xfId="0" applyNumberFormat="1" applyFont="1" applyFill="1" applyBorder="1" applyAlignment="1"/>
    <xf numFmtId="178" fontId="60" fillId="24" borderId="13" xfId="0" applyNumberFormat="1" applyFont="1" applyFill="1" applyBorder="1" applyAlignment="1">
      <alignment horizontal="right"/>
    </xf>
    <xf numFmtId="0" fontId="60" fillId="24" borderId="13" xfId="0" applyFont="1" applyFill="1" applyBorder="1" applyAlignment="1">
      <alignment horizontal="center"/>
    </xf>
    <xf numFmtId="176" fontId="60" fillId="24" borderId="13" xfId="0" applyNumberFormat="1" applyFont="1" applyFill="1" applyBorder="1" applyAlignment="1">
      <alignment horizontal="right"/>
    </xf>
    <xf numFmtId="21" fontId="60" fillId="24" borderId="13" xfId="0" applyNumberFormat="1" applyFont="1" applyFill="1" applyBorder="1" applyAlignment="1">
      <alignment horizontal="center"/>
    </xf>
    <xf numFmtId="179" fontId="60" fillId="24" borderId="13" xfId="0" applyNumberFormat="1" applyFont="1" applyFill="1" applyBorder="1" applyAlignment="1"/>
    <xf numFmtId="177" fontId="60" fillId="24" borderId="13" xfId="0" applyNumberFormat="1" applyFont="1" applyFill="1" applyBorder="1" applyAlignment="1"/>
    <xf numFmtId="181" fontId="60" fillId="24" borderId="13" xfId="0" applyNumberFormat="1" applyFont="1" applyFill="1" applyBorder="1" applyAlignment="1">
      <alignment horizontal="right" vertical="top"/>
    </xf>
    <xf numFmtId="0" fontId="60" fillId="24" borderId="39" xfId="0" quotePrefix="1" applyFont="1" applyFill="1" applyBorder="1" applyAlignment="1">
      <alignment horizontal="center"/>
    </xf>
    <xf numFmtId="0" fontId="60" fillId="24" borderId="40" xfId="0" applyFont="1" applyFill="1" applyBorder="1" applyAlignment="1"/>
    <xf numFmtId="21" fontId="60" fillId="24" borderId="67" xfId="0" applyNumberFormat="1" applyFont="1" applyFill="1" applyBorder="1" applyAlignment="1">
      <alignment horizontal="left"/>
    </xf>
    <xf numFmtId="180" fontId="60" fillId="24" borderId="69" xfId="0" applyNumberFormat="1" applyFont="1" applyFill="1" applyBorder="1" applyAlignment="1">
      <alignment horizontal="left"/>
    </xf>
    <xf numFmtId="180" fontId="60" fillId="24" borderId="47" xfId="0" applyNumberFormat="1" applyFont="1" applyFill="1" applyBorder="1" applyAlignment="1">
      <alignment horizontal="center"/>
    </xf>
    <xf numFmtId="0" fontId="60" fillId="24" borderId="13" xfId="0" applyFont="1" applyFill="1" applyBorder="1" applyAlignment="1">
      <alignment horizontal="left"/>
    </xf>
    <xf numFmtId="180" fontId="58" fillId="24" borderId="66" xfId="0" applyNumberFormat="1" applyFont="1" applyFill="1" applyBorder="1">
      <alignment vertical="center"/>
    </xf>
    <xf numFmtId="180" fontId="58" fillId="24" borderId="69" xfId="0" applyNumberFormat="1" applyFont="1" applyFill="1" applyBorder="1">
      <alignment vertical="center"/>
    </xf>
    <xf numFmtId="0" fontId="48" fillId="24" borderId="92" xfId="0" applyFont="1" applyFill="1" applyBorder="1" applyAlignment="1">
      <alignment vertical="top" wrapText="1"/>
    </xf>
    <xf numFmtId="0" fontId="48" fillId="24" borderId="90" xfId="0" applyFont="1" applyFill="1" applyBorder="1" applyAlignment="1">
      <alignment vertical="top" wrapText="1"/>
    </xf>
    <xf numFmtId="0" fontId="48" fillId="24" borderId="83" xfId="0" applyFont="1" applyFill="1" applyBorder="1" applyAlignment="1">
      <alignment vertical="top" wrapText="1"/>
    </xf>
    <xf numFmtId="0" fontId="60" fillId="24" borderId="0" xfId="0" applyFont="1" applyFill="1" applyAlignment="1"/>
    <xf numFmtId="0" fontId="58" fillId="24" borderId="0" xfId="0" applyFont="1" applyFill="1" applyAlignment="1"/>
    <xf numFmtId="0" fontId="54" fillId="0" borderId="0" xfId="0" applyFont="1">
      <alignment vertical="center"/>
    </xf>
    <xf numFmtId="0" fontId="48" fillId="0" borderId="0" xfId="0" applyFont="1" applyAlignment="1"/>
    <xf numFmtId="0" fontId="52" fillId="0" borderId="0" xfId="0" applyFont="1" applyAlignment="1"/>
    <xf numFmtId="0" fontId="63" fillId="0" borderId="0" xfId="0" applyFont="1">
      <alignment vertical="center"/>
    </xf>
    <xf numFmtId="0" fontId="64" fillId="0" borderId="0" xfId="0" applyFont="1" applyAlignment="1"/>
    <xf numFmtId="0" fontId="55" fillId="0" borderId="31" xfId="0" applyFont="1" applyBorder="1" applyAlignment="1">
      <alignment horizontal="center"/>
    </xf>
    <xf numFmtId="0" fontId="60" fillId="0" borderId="0" xfId="0" applyFont="1" applyAlignment="1"/>
    <xf numFmtId="0" fontId="55" fillId="0" borderId="30" xfId="0" applyFont="1" applyBorder="1" applyAlignment="1">
      <alignment horizontal="center"/>
    </xf>
    <xf numFmtId="0" fontId="55" fillId="0" borderId="42" xfId="0" applyFont="1" applyBorder="1" applyAlignment="1">
      <alignment horizontal="center"/>
    </xf>
    <xf numFmtId="0" fontId="58" fillId="0" borderId="29" xfId="0" applyFont="1" applyBorder="1" applyAlignment="1">
      <alignment horizontal="center"/>
    </xf>
    <xf numFmtId="0" fontId="58" fillId="0" borderId="0" xfId="0" applyFont="1" applyAlignment="1"/>
    <xf numFmtId="0" fontId="58" fillId="0" borderId="43" xfId="0" applyFont="1" applyBorder="1" applyAlignment="1">
      <alignment horizontal="center"/>
    </xf>
    <xf numFmtId="0" fontId="58" fillId="0" borderId="44" xfId="0" applyFont="1" applyBorder="1" applyAlignment="1">
      <alignment horizontal="center"/>
    </xf>
    <xf numFmtId="181" fontId="60" fillId="0" borderId="10" xfId="0" applyNumberFormat="1" applyFont="1" applyBorder="1" applyAlignment="1">
      <alignment horizontal="right" vertical="top"/>
    </xf>
    <xf numFmtId="185" fontId="60" fillId="0" borderId="16" xfId="0" applyNumberFormat="1" applyFont="1" applyBorder="1" applyAlignment="1"/>
    <xf numFmtId="185" fontId="60" fillId="0" borderId="14" xfId="0" applyNumberFormat="1" applyFont="1" applyBorder="1" applyAlignment="1"/>
    <xf numFmtId="185" fontId="60" fillId="0" borderId="17" xfId="0" applyNumberFormat="1" applyFont="1" applyBorder="1" applyAlignment="1"/>
    <xf numFmtId="178" fontId="60" fillId="0" borderId="36" xfId="0" applyNumberFormat="1" applyFont="1" applyBorder="1" applyAlignment="1"/>
    <xf numFmtId="178" fontId="60" fillId="0" borderId="10" xfId="0" applyNumberFormat="1" applyFont="1" applyBorder="1" applyAlignment="1"/>
    <xf numFmtId="178" fontId="60" fillId="0" borderId="45" xfId="0" applyNumberFormat="1" applyFont="1" applyBorder="1" applyAlignment="1"/>
    <xf numFmtId="181" fontId="60" fillId="0" borderId="36" xfId="0" applyNumberFormat="1" applyFont="1" applyBorder="1" applyAlignment="1">
      <alignment horizontal="right" vertical="top"/>
    </xf>
    <xf numFmtId="181" fontId="60" fillId="0" borderId="45" xfId="0" applyNumberFormat="1" applyFont="1" applyBorder="1" applyAlignment="1">
      <alignment horizontal="right"/>
    </xf>
    <xf numFmtId="185" fontId="60" fillId="0" borderId="22" xfId="0" applyNumberFormat="1" applyFont="1" applyBorder="1" applyAlignment="1"/>
    <xf numFmtId="185" fontId="60" fillId="0" borderId="33" xfId="0" applyNumberFormat="1" applyFont="1" applyBorder="1" applyAlignment="1"/>
    <xf numFmtId="185" fontId="60" fillId="0" borderId="21" xfId="0" applyNumberFormat="1" applyFont="1" applyBorder="1" applyAlignment="1"/>
    <xf numFmtId="178" fontId="60" fillId="0" borderId="22" xfId="0" applyNumberFormat="1" applyFont="1" applyBorder="1" applyAlignment="1"/>
    <xf numFmtId="178" fontId="60" fillId="0" borderId="33" xfId="0" applyNumberFormat="1" applyFont="1" applyBorder="1" applyAlignment="1"/>
    <xf numFmtId="178" fontId="60" fillId="0" borderId="21" xfId="0" applyNumberFormat="1" applyFont="1" applyBorder="1" applyAlignment="1"/>
    <xf numFmtId="21" fontId="58" fillId="24" borderId="67" xfId="0" applyNumberFormat="1" applyFont="1" applyFill="1" applyBorder="1" applyAlignment="1">
      <alignment horizontal="left" vertical="top"/>
    </xf>
    <xf numFmtId="176" fontId="60" fillId="24" borderId="11" xfId="0" applyNumberFormat="1" applyFont="1" applyFill="1" applyBorder="1" applyAlignment="1">
      <alignment horizontal="center"/>
    </xf>
    <xf numFmtId="21" fontId="60" fillId="24" borderId="74" xfId="0" applyNumberFormat="1" applyFont="1" applyFill="1" applyBorder="1" applyAlignment="1">
      <alignment horizontal="left"/>
    </xf>
    <xf numFmtId="181" fontId="60" fillId="0" borderId="22" xfId="0" applyNumberFormat="1" applyFont="1" applyBorder="1" applyAlignment="1">
      <alignment horizontal="right" vertical="top"/>
    </xf>
    <xf numFmtId="181" fontId="60" fillId="0" borderId="33" xfId="0" applyNumberFormat="1" applyFont="1" applyBorder="1" applyAlignment="1">
      <alignment horizontal="right" vertical="top"/>
    </xf>
    <xf numFmtId="181" fontId="60" fillId="0" borderId="21" xfId="0" applyNumberFormat="1" applyFont="1" applyBorder="1" applyAlignment="1">
      <alignment horizontal="right"/>
    </xf>
    <xf numFmtId="21" fontId="60" fillId="24" borderId="63" xfId="0" applyNumberFormat="1" applyFont="1" applyFill="1" applyBorder="1" applyAlignment="1">
      <alignment horizontal="left"/>
    </xf>
    <xf numFmtId="2" fontId="60" fillId="24" borderId="10" xfId="0" applyNumberFormat="1" applyFont="1" applyFill="1" applyBorder="1" applyAlignment="1">
      <alignment horizontal="center"/>
    </xf>
    <xf numFmtId="2" fontId="60" fillId="24" borderId="11" xfId="0" applyNumberFormat="1" applyFont="1" applyFill="1" applyBorder="1" applyAlignment="1">
      <alignment horizontal="center"/>
    </xf>
    <xf numFmtId="2" fontId="60" fillId="24" borderId="12" xfId="0" applyNumberFormat="1" applyFont="1" applyFill="1" applyBorder="1" applyAlignment="1">
      <alignment horizontal="center"/>
    </xf>
    <xf numFmtId="176" fontId="60" fillId="24" borderId="13" xfId="0" applyNumberFormat="1" applyFont="1" applyFill="1" applyBorder="1" applyAlignment="1">
      <alignment horizontal="right" vertical="center"/>
    </xf>
    <xf numFmtId="180" fontId="60" fillId="24" borderId="66" xfId="0" applyNumberFormat="1" applyFont="1" applyFill="1" applyBorder="1" applyAlignment="1">
      <alignment horizontal="left" vertical="center"/>
    </xf>
    <xf numFmtId="21" fontId="60" fillId="24" borderId="58" xfId="0" applyNumberFormat="1" applyFont="1" applyFill="1" applyBorder="1" applyAlignment="1">
      <alignment horizontal="left"/>
    </xf>
    <xf numFmtId="176" fontId="60" fillId="0" borderId="10" xfId="0" applyNumberFormat="1" applyFont="1" applyBorder="1" applyAlignment="1"/>
    <xf numFmtId="0" fontId="60" fillId="0" borderId="10" xfId="0" applyFont="1" applyBorder="1" applyAlignment="1">
      <alignment horizontal="left"/>
    </xf>
    <xf numFmtId="176" fontId="60" fillId="0" borderId="11" xfId="0" applyNumberFormat="1" applyFont="1" applyBorder="1" applyAlignment="1"/>
    <xf numFmtId="0" fontId="60" fillId="0" borderId="11" xfId="0" applyFont="1" applyBorder="1" applyAlignment="1">
      <alignment horizontal="left"/>
    </xf>
    <xf numFmtId="176" fontId="60" fillId="0" borderId="12" xfId="0" applyNumberFormat="1" applyFont="1" applyBorder="1" applyAlignment="1"/>
    <xf numFmtId="0" fontId="60" fillId="0" borderId="12" xfId="0" applyFont="1" applyBorder="1" applyAlignment="1">
      <alignment horizontal="left"/>
    </xf>
    <xf numFmtId="176" fontId="60" fillId="0" borderId="13" xfId="0" applyNumberFormat="1" applyFont="1" applyBorder="1" applyAlignment="1"/>
    <xf numFmtId="176" fontId="60" fillId="0" borderId="11" xfId="0" applyNumberFormat="1" applyFont="1" applyBorder="1" applyAlignment="1">
      <alignment horizontal="right" vertical="center"/>
    </xf>
    <xf numFmtId="0" fontId="60" fillId="0" borderId="13" xfId="0" applyFont="1" applyBorder="1" applyAlignment="1">
      <alignment horizontal="left"/>
    </xf>
    <xf numFmtId="56" fontId="55" fillId="24" borderId="32" xfId="0" applyNumberFormat="1" applyFont="1" applyFill="1" applyBorder="1" applyAlignment="1">
      <alignment horizontal="right" vertical="center"/>
    </xf>
    <xf numFmtId="180" fontId="55" fillId="24" borderId="41" xfId="0" applyNumberFormat="1" applyFont="1" applyFill="1" applyBorder="1" applyAlignment="1">
      <alignment horizontal="center" vertical="center"/>
    </xf>
    <xf numFmtId="0" fontId="52" fillId="0" borderId="0" xfId="0" applyFont="1" applyAlignment="1">
      <alignment horizontal="center" vertical="center"/>
    </xf>
    <xf numFmtId="0" fontId="52" fillId="0" borderId="0" xfId="0" applyFont="1">
      <alignment vertical="center"/>
    </xf>
    <xf numFmtId="0" fontId="49" fillId="0" borderId="0" xfId="0" applyFont="1" applyAlignment="1">
      <alignment horizontal="center" vertical="center"/>
    </xf>
    <xf numFmtId="0" fontId="49" fillId="0" borderId="0" xfId="0" applyFont="1">
      <alignment vertical="center"/>
    </xf>
    <xf numFmtId="0" fontId="65" fillId="0" borderId="0" xfId="0" applyFont="1" applyAlignment="1"/>
    <xf numFmtId="0" fontId="58" fillId="0" borderId="0" xfId="0" applyFont="1" applyAlignment="1">
      <alignment horizontal="right" vertical="center" shrinkToFit="1"/>
    </xf>
    <xf numFmtId="0" fontId="58" fillId="0" borderId="0" xfId="0" applyFont="1" applyAlignment="1">
      <alignment vertical="center" shrinkToFit="1"/>
    </xf>
    <xf numFmtId="0" fontId="55" fillId="0" borderId="0" xfId="0" applyFont="1" applyAlignment="1"/>
    <xf numFmtId="176" fontId="61" fillId="24" borderId="31" xfId="0" applyNumberFormat="1" applyFont="1" applyFill="1" applyBorder="1" applyAlignment="1">
      <alignment horizontal="center" vertical="center"/>
    </xf>
    <xf numFmtId="176" fontId="61" fillId="24" borderId="89" xfId="0" applyNumberFormat="1" applyFont="1" applyFill="1" applyBorder="1" applyAlignment="1">
      <alignment horizontal="center" vertical="center"/>
    </xf>
    <xf numFmtId="0" fontId="54" fillId="0" borderId="0" xfId="0" applyFont="1" applyAlignment="1"/>
    <xf numFmtId="0" fontId="66" fillId="0" borderId="0" xfId="0" applyFont="1" applyAlignment="1"/>
    <xf numFmtId="184" fontId="58" fillId="24" borderId="24" xfId="0" applyNumberFormat="1" applyFont="1" applyFill="1" applyBorder="1" applyAlignment="1">
      <alignment horizontal="center" vertical="center"/>
    </xf>
    <xf numFmtId="183" fontId="61" fillId="24" borderId="24" xfId="0" applyNumberFormat="1" applyFont="1" applyFill="1" applyBorder="1" applyAlignment="1">
      <alignment horizontal="center" vertical="center" wrapText="1"/>
    </xf>
    <xf numFmtId="0" fontId="58" fillId="0" borderId="0" xfId="0" applyFont="1" applyAlignment="1">
      <alignment horizontal="center" vertical="center" wrapText="1"/>
    </xf>
    <xf numFmtId="0" fontId="58" fillId="0" borderId="77" xfId="0" applyFont="1" applyBorder="1" applyAlignment="1">
      <alignment horizontal="center" vertical="center"/>
    </xf>
    <xf numFmtId="0" fontId="60" fillId="0" borderId="77" xfId="0" applyFont="1" applyBorder="1" applyAlignment="1">
      <alignment horizontal="center" vertical="center" wrapText="1"/>
    </xf>
    <xf numFmtId="0" fontId="58" fillId="0" borderId="14" xfId="0" applyFont="1" applyBorder="1" applyAlignment="1">
      <alignment horizontal="center" vertical="center" shrinkToFit="1"/>
    </xf>
    <xf numFmtId="0" fontId="58" fillId="0" borderId="0" xfId="0" applyFont="1" applyAlignment="1">
      <alignment horizontal="center"/>
    </xf>
    <xf numFmtId="176" fontId="58" fillId="0" borderId="36" xfId="0" quotePrefix="1" applyNumberFormat="1" applyFont="1" applyBorder="1" applyAlignment="1">
      <alignment horizontal="center"/>
    </xf>
    <xf numFmtId="179" fontId="60" fillId="0" borderId="10" xfId="0" quotePrefix="1" applyNumberFormat="1" applyFont="1" applyBorder="1" applyAlignment="1">
      <alignment horizontal="right"/>
    </xf>
    <xf numFmtId="179" fontId="60" fillId="0" borderId="10" xfId="0" quotePrefix="1" applyNumberFormat="1" applyFont="1" applyBorder="1" applyAlignment="1"/>
    <xf numFmtId="179" fontId="60" fillId="0" borderId="10" xfId="0" applyNumberFormat="1" applyFont="1" applyBorder="1" applyAlignment="1"/>
    <xf numFmtId="0" fontId="58" fillId="0" borderId="10" xfId="0" applyFont="1" applyBorder="1" applyAlignment="1">
      <alignment horizontal="center"/>
    </xf>
    <xf numFmtId="0" fontId="58" fillId="0" borderId="78" xfId="0" applyFont="1" applyBorder="1" applyAlignment="1">
      <alignment horizontal="center"/>
    </xf>
    <xf numFmtId="179" fontId="60" fillId="0" borderId="0" xfId="0" applyNumberFormat="1" applyFont="1" applyAlignment="1">
      <alignment horizontal="center"/>
    </xf>
    <xf numFmtId="176" fontId="58" fillId="0" borderId="10" xfId="0" quotePrefix="1" applyNumberFormat="1" applyFont="1" applyBorder="1" applyAlignment="1">
      <alignment horizontal="center"/>
    </xf>
    <xf numFmtId="182" fontId="60" fillId="0" borderId="11" xfId="0" applyNumberFormat="1" applyFont="1" applyBorder="1" applyAlignment="1">
      <alignment horizontal="right" shrinkToFit="1"/>
    </xf>
    <xf numFmtId="176" fontId="58" fillId="0" borderId="37" xfId="0" quotePrefix="1" applyNumberFormat="1" applyFont="1" applyBorder="1" applyAlignment="1">
      <alignment horizontal="center"/>
    </xf>
    <xf numFmtId="179" fontId="60" fillId="0" borderId="11" xfId="0" quotePrefix="1" applyNumberFormat="1" applyFont="1" applyBorder="1" applyAlignment="1">
      <alignment horizontal="right"/>
    </xf>
    <xf numFmtId="179" fontId="60" fillId="0" borderId="11" xfId="0" applyNumberFormat="1" applyFont="1" applyBorder="1" applyAlignment="1"/>
    <xf numFmtId="0" fontId="58" fillId="0" borderId="11" xfId="0" applyFont="1" applyBorder="1" applyAlignment="1">
      <alignment horizontal="center"/>
    </xf>
    <xf numFmtId="0" fontId="58" fillId="0" borderId="79" xfId="0" applyFont="1" applyBorder="1" applyAlignment="1">
      <alignment horizontal="center"/>
    </xf>
    <xf numFmtId="179" fontId="60" fillId="0" borderId="0" xfId="0" quotePrefix="1" applyNumberFormat="1" applyFont="1" applyAlignment="1">
      <alignment horizontal="center"/>
    </xf>
    <xf numFmtId="176" fontId="58" fillId="0" borderId="11" xfId="0" quotePrefix="1" applyNumberFormat="1" applyFont="1" applyBorder="1" applyAlignment="1">
      <alignment horizontal="center"/>
    </xf>
    <xf numFmtId="179" fontId="67" fillId="0" borderId="11" xfId="0" quotePrefix="1" applyNumberFormat="1" applyFont="1" applyBorder="1" applyAlignment="1">
      <alignment horizontal="right"/>
    </xf>
    <xf numFmtId="179" fontId="68" fillId="0" borderId="11" xfId="0" quotePrefix="1" applyNumberFormat="1" applyFont="1" applyBorder="1" applyAlignment="1">
      <alignment horizontal="right"/>
    </xf>
    <xf numFmtId="179" fontId="60" fillId="0" borderId="11" xfId="0" quotePrefix="1" applyNumberFormat="1" applyFont="1" applyBorder="1" applyAlignment="1"/>
    <xf numFmtId="179" fontId="67" fillId="0" borderId="11" xfId="0" quotePrefix="1" applyNumberFormat="1" applyFont="1" applyBorder="1" applyAlignment="1"/>
    <xf numFmtId="176" fontId="58" fillId="0" borderId="38" xfId="0" quotePrefix="1" applyNumberFormat="1" applyFont="1" applyBorder="1" applyAlignment="1">
      <alignment horizontal="center"/>
    </xf>
    <xf numFmtId="0" fontId="60" fillId="0" borderId="49" xfId="0" applyFont="1" applyBorder="1" applyAlignment="1">
      <alignment horizontal="left"/>
    </xf>
    <xf numFmtId="179" fontId="60" fillId="0" borderId="12" xfId="0" quotePrefix="1" applyNumberFormat="1" applyFont="1" applyBorder="1" applyAlignment="1">
      <alignment horizontal="right"/>
    </xf>
    <xf numFmtId="179" fontId="68" fillId="0" borderId="12" xfId="0" quotePrefix="1" applyNumberFormat="1" applyFont="1" applyBorder="1" applyAlignment="1">
      <alignment horizontal="right"/>
    </xf>
    <xf numFmtId="179" fontId="60" fillId="0" borderId="12" xfId="0" applyNumberFormat="1" applyFont="1" applyBorder="1" applyAlignment="1"/>
    <xf numFmtId="0" fontId="58" fillId="0" borderId="12" xfId="0" applyFont="1" applyBorder="1" applyAlignment="1">
      <alignment horizontal="center"/>
    </xf>
    <xf numFmtId="0" fontId="58" fillId="0" borderId="80" xfId="0" applyFont="1" applyBorder="1" applyAlignment="1">
      <alignment horizontal="center"/>
    </xf>
    <xf numFmtId="176" fontId="58" fillId="0" borderId="12" xfId="0" quotePrefix="1" applyNumberFormat="1" applyFont="1" applyBorder="1" applyAlignment="1">
      <alignment horizontal="center"/>
    </xf>
    <xf numFmtId="182" fontId="60" fillId="0" borderId="12" xfId="0" applyNumberFormat="1" applyFont="1" applyBorder="1" applyAlignment="1">
      <alignment horizontal="right" shrinkToFit="1"/>
    </xf>
    <xf numFmtId="179" fontId="60" fillId="0" borderId="12" xfId="0" applyNumberFormat="1" applyFont="1" applyBorder="1" applyAlignment="1">
      <alignment horizontal="right"/>
    </xf>
    <xf numFmtId="179" fontId="67" fillId="0" borderId="12" xfId="0" quotePrefix="1" applyNumberFormat="1" applyFont="1" applyBorder="1" applyAlignment="1">
      <alignment horizontal="right"/>
    </xf>
    <xf numFmtId="179" fontId="60" fillId="0" borderId="10" xfId="0" applyNumberFormat="1" applyFont="1" applyBorder="1" applyAlignment="1">
      <alignment horizontal="right"/>
    </xf>
    <xf numFmtId="179" fontId="60" fillId="0" borderId="13" xfId="0" applyNumberFormat="1" applyFont="1" applyBorder="1" applyAlignment="1"/>
    <xf numFmtId="0" fontId="58" fillId="0" borderId="13" xfId="0" applyFont="1" applyBorder="1" applyAlignment="1">
      <alignment horizontal="center"/>
    </xf>
    <xf numFmtId="0" fontId="58" fillId="0" borderId="81" xfId="0" applyFont="1" applyBorder="1" applyAlignment="1">
      <alignment horizontal="center"/>
    </xf>
    <xf numFmtId="182" fontId="60" fillId="0" borderId="13" xfId="0" applyNumberFormat="1" applyFont="1" applyBorder="1" applyAlignment="1">
      <alignment horizontal="right" shrinkToFit="1"/>
    </xf>
    <xf numFmtId="179" fontId="67" fillId="0" borderId="10" xfId="0" quotePrefix="1" applyNumberFormat="1" applyFont="1" applyBorder="1" applyAlignment="1">
      <alignment horizontal="right"/>
    </xf>
    <xf numFmtId="0" fontId="58" fillId="0" borderId="67" xfId="0" applyFont="1" applyBorder="1" applyAlignment="1">
      <alignment horizontal="center"/>
    </xf>
    <xf numFmtId="179" fontId="60" fillId="0" borderId="11" xfId="0" applyNumberFormat="1" applyFont="1" applyBorder="1" applyAlignment="1">
      <alignment horizontal="right"/>
    </xf>
    <xf numFmtId="0" fontId="58" fillId="0" borderId="74" xfId="0" applyFont="1" applyBorder="1" applyAlignment="1">
      <alignment horizontal="center"/>
    </xf>
    <xf numFmtId="0" fontId="58" fillId="0" borderId="63" xfId="0" applyFont="1" applyBorder="1" applyAlignment="1">
      <alignment horizontal="center"/>
    </xf>
    <xf numFmtId="179" fontId="68" fillId="0" borderId="10" xfId="0" quotePrefix="1" applyNumberFormat="1" applyFont="1" applyBorder="1" applyAlignment="1">
      <alignment horizontal="right"/>
    </xf>
    <xf numFmtId="176" fontId="60" fillId="0" borderId="13" xfId="0" applyNumberFormat="1" applyFont="1" applyBorder="1" applyAlignment="1">
      <alignment horizontal="right" vertical="center"/>
    </xf>
    <xf numFmtId="179" fontId="60" fillId="0" borderId="13" xfId="0" quotePrefix="1" applyNumberFormat="1" applyFont="1" applyBorder="1" applyAlignment="1">
      <alignment horizontal="right"/>
    </xf>
    <xf numFmtId="179" fontId="67" fillId="0" borderId="13" xfId="0" quotePrefix="1" applyNumberFormat="1" applyFont="1" applyBorder="1" applyAlignment="1">
      <alignment horizontal="right"/>
    </xf>
    <xf numFmtId="0" fontId="60" fillId="0" borderId="0" xfId="0" quotePrefix="1" applyFont="1" applyAlignment="1">
      <alignment horizontal="center"/>
    </xf>
    <xf numFmtId="179" fontId="67" fillId="0" borderId="10" xfId="0" applyNumberFormat="1" applyFont="1" applyBorder="1" applyAlignment="1">
      <alignment horizontal="right"/>
    </xf>
    <xf numFmtId="0" fontId="58" fillId="0" borderId="88" xfId="0" applyFont="1" applyBorder="1" applyAlignment="1">
      <alignment horizontal="center"/>
    </xf>
    <xf numFmtId="176" fontId="58" fillId="0" borderId="39" xfId="0" quotePrefix="1" applyNumberFormat="1" applyFont="1" applyBorder="1" applyAlignment="1">
      <alignment horizontal="center"/>
    </xf>
    <xf numFmtId="179" fontId="60" fillId="0" borderId="13" xfId="0" applyNumberFormat="1" applyFont="1" applyBorder="1" applyAlignment="1">
      <alignment horizontal="right"/>
    </xf>
    <xf numFmtId="179" fontId="68" fillId="0" borderId="13" xfId="0" applyNumberFormat="1" applyFont="1" applyBorder="1" applyAlignment="1">
      <alignment horizontal="right"/>
    </xf>
    <xf numFmtId="0" fontId="60" fillId="0" borderId="11" xfId="0" applyFont="1" applyBorder="1" applyAlignment="1">
      <alignment horizontal="left" shrinkToFit="1"/>
    </xf>
    <xf numFmtId="176" fontId="58" fillId="0" borderId="85" xfId="0" quotePrefix="1" applyNumberFormat="1" applyFont="1" applyBorder="1" applyAlignment="1">
      <alignment horizontal="center"/>
    </xf>
    <xf numFmtId="176" fontId="60" fillId="0" borderId="86" xfId="0" applyNumberFormat="1" applyFont="1" applyBorder="1" applyAlignment="1"/>
    <xf numFmtId="0" fontId="60" fillId="0" borderId="86" xfId="0" applyFont="1" applyBorder="1" applyAlignment="1">
      <alignment horizontal="left"/>
    </xf>
    <xf numFmtId="179" fontId="60" fillId="0" borderId="86" xfId="0" quotePrefix="1" applyNumberFormat="1" applyFont="1" applyBorder="1" applyAlignment="1">
      <alignment horizontal="right"/>
    </xf>
    <xf numFmtId="179" fontId="60" fillId="0" borderId="86" xfId="0" applyNumberFormat="1" applyFont="1" applyBorder="1" applyAlignment="1"/>
    <xf numFmtId="0" fontId="58" fillId="0" borderId="86" xfId="0" applyFont="1" applyBorder="1" applyAlignment="1">
      <alignment horizontal="center"/>
    </xf>
    <xf numFmtId="0" fontId="58" fillId="0" borderId="87" xfId="0" applyFont="1" applyBorder="1" applyAlignment="1">
      <alignment horizontal="center"/>
    </xf>
    <xf numFmtId="0" fontId="60" fillId="0" borderId="12" xfId="0" applyFont="1" applyBorder="1" applyAlignment="1">
      <alignment horizontal="left" shrinkToFit="1"/>
    </xf>
    <xf numFmtId="176" fontId="60" fillId="0" borderId="82" xfId="0" quotePrefix="1" applyNumberFormat="1" applyFont="1" applyBorder="1" applyAlignment="1">
      <alignment horizontal="center"/>
    </xf>
    <xf numFmtId="0" fontId="58" fillId="0" borderId="82" xfId="0" applyFont="1" applyBorder="1" applyAlignment="1">
      <alignment horizontal="center"/>
    </xf>
    <xf numFmtId="0" fontId="58" fillId="0" borderId="83" xfId="0" applyFont="1" applyBorder="1" applyAlignment="1">
      <alignment horizontal="center"/>
    </xf>
    <xf numFmtId="0" fontId="58" fillId="0" borderId="84" xfId="0" applyFont="1" applyBorder="1" applyAlignment="1">
      <alignment horizontal="center"/>
    </xf>
    <xf numFmtId="0" fontId="60" fillId="0" borderId="13" xfId="0" applyFont="1" applyBorder="1" applyAlignment="1">
      <alignment horizontal="left" shrinkToFit="1"/>
    </xf>
    <xf numFmtId="0" fontId="58" fillId="0" borderId="14" xfId="0" applyFont="1" applyBorder="1" applyAlignment="1"/>
    <xf numFmtId="14" fontId="58" fillId="0" borderId="0" xfId="0" applyNumberFormat="1" applyFont="1" applyAlignment="1"/>
    <xf numFmtId="0" fontId="58" fillId="0" borderId="0" xfId="0" applyFont="1" applyAlignment="1">
      <alignment horizontal="center" shrinkToFit="1"/>
    </xf>
    <xf numFmtId="0" fontId="58" fillId="0" borderId="0" xfId="0" applyFont="1" applyAlignment="1">
      <alignment shrinkToFit="1"/>
    </xf>
    <xf numFmtId="0" fontId="58" fillId="0" borderId="50" xfId="0" applyFont="1" applyBorder="1" applyAlignment="1"/>
    <xf numFmtId="0" fontId="58" fillId="0" borderId="51" xfId="0" applyFont="1" applyBorder="1" applyAlignment="1"/>
    <xf numFmtId="0" fontId="58" fillId="0" borderId="52" xfId="0" applyFont="1" applyBorder="1" applyAlignment="1"/>
    <xf numFmtId="0" fontId="58" fillId="0" borderId="53" xfId="0" applyFont="1" applyBorder="1" applyAlignment="1">
      <alignment shrinkToFit="1"/>
    </xf>
    <xf numFmtId="0" fontId="58" fillId="0" borderId="0" xfId="0" applyFont="1" applyAlignment="1">
      <alignment horizontal="right"/>
    </xf>
    <xf numFmtId="0" fontId="58" fillId="0" borderId="54" xfId="0" applyFont="1" applyBorder="1" applyAlignment="1">
      <alignment horizontal="right"/>
    </xf>
    <xf numFmtId="0" fontId="59" fillId="0" borderId="0" xfId="0" applyFont="1" applyAlignment="1">
      <alignment horizontal="left"/>
    </xf>
    <xf numFmtId="0" fontId="58" fillId="0" borderId="0" xfId="0" applyFont="1" applyAlignment="1">
      <alignment wrapText="1" shrinkToFit="1"/>
    </xf>
    <xf numFmtId="0" fontId="69" fillId="0" borderId="0" xfId="0" applyFont="1" applyAlignment="1">
      <alignment horizontal="left" readingOrder="1"/>
    </xf>
    <xf numFmtId="0" fontId="58" fillId="0" borderId="55" xfId="0" applyFont="1" applyBorder="1" applyAlignment="1"/>
    <xf numFmtId="0" fontId="58" fillId="0" borderId="56" xfId="0" applyFont="1" applyBorder="1" applyAlignment="1"/>
    <xf numFmtId="0" fontId="58" fillId="0" borderId="57" xfId="0" applyFont="1" applyBorder="1" applyAlignment="1"/>
    <xf numFmtId="38" fontId="46" fillId="24" borderId="96" xfId="46" applyFont="1" applyFill="1" applyBorder="1" applyAlignment="1">
      <alignment horizontal="left" vertical="center"/>
    </xf>
    <xf numFmtId="182" fontId="70" fillId="0" borderId="0" xfId="0" quotePrefix="1" applyNumberFormat="1" applyFont="1">
      <alignment vertical="center"/>
    </xf>
    <xf numFmtId="0" fontId="48" fillId="27" borderId="92" xfId="0" applyFont="1" applyFill="1" applyBorder="1" applyAlignment="1">
      <alignment vertical="top" wrapText="1"/>
    </xf>
    <xf numFmtId="0" fontId="48" fillId="27" borderId="90" xfId="0" applyFont="1" applyFill="1" applyBorder="1" applyAlignment="1">
      <alignment vertical="top" wrapText="1"/>
    </xf>
    <xf numFmtId="0" fontId="48" fillId="27" borderId="83" xfId="0" applyFont="1" applyFill="1" applyBorder="1" applyAlignment="1">
      <alignment vertical="top" wrapText="1"/>
    </xf>
    <xf numFmtId="180" fontId="55" fillId="24" borderId="0" xfId="0" applyNumberFormat="1" applyFont="1" applyFill="1" applyAlignment="1">
      <alignment horizontal="center" vertical="center"/>
    </xf>
    <xf numFmtId="0" fontId="52" fillId="24" borderId="0" xfId="0" applyFont="1" applyFill="1" applyAlignment="1">
      <alignment horizontal="left" vertical="center"/>
    </xf>
    <xf numFmtId="0" fontId="55" fillId="24" borderId="0" xfId="0" applyFont="1" applyFill="1" applyAlignment="1">
      <alignment horizontal="center"/>
    </xf>
    <xf numFmtId="0" fontId="60" fillId="24" borderId="0" xfId="0" applyFont="1" applyFill="1" applyAlignment="1">
      <alignment horizontal="left" vertical="top" wrapText="1"/>
    </xf>
    <xf numFmtId="180" fontId="57" fillId="24" borderId="41" xfId="0" applyNumberFormat="1" applyFont="1" applyFill="1" applyBorder="1" applyAlignment="1">
      <alignment horizontal="center" vertical="center" wrapText="1"/>
    </xf>
    <xf numFmtId="21" fontId="60" fillId="24" borderId="58" xfId="0" applyNumberFormat="1" applyFont="1" applyFill="1" applyBorder="1" applyAlignment="1">
      <alignment horizontal="center"/>
    </xf>
    <xf numFmtId="0" fontId="72" fillId="0" borderId="0" xfId="0" applyFont="1" applyAlignment="1"/>
    <xf numFmtId="176" fontId="60" fillId="24" borderId="11" xfId="0" applyNumberFormat="1" applyFont="1" applyFill="1" applyBorder="1" applyAlignment="1">
      <alignment horizontal="right" vertical="center"/>
    </xf>
    <xf numFmtId="176" fontId="60" fillId="24" borderId="13" xfId="0" applyNumberFormat="1" applyFont="1" applyFill="1" applyBorder="1" applyAlignment="1">
      <alignment horizontal="center"/>
    </xf>
    <xf numFmtId="21" fontId="58" fillId="24" borderId="74" xfId="0" applyNumberFormat="1" applyFont="1" applyFill="1" applyBorder="1" applyAlignment="1">
      <alignment horizontal="left" vertical="top"/>
    </xf>
    <xf numFmtId="21" fontId="60" fillId="24" borderId="0" xfId="0" applyNumberFormat="1" applyFont="1" applyFill="1" applyAlignment="1">
      <alignment horizontal="center"/>
    </xf>
    <xf numFmtId="0" fontId="54" fillId="24" borderId="67" xfId="0" applyFont="1" applyFill="1" applyBorder="1">
      <alignment vertical="center"/>
    </xf>
    <xf numFmtId="180" fontId="60" fillId="24" borderId="63" xfId="0" applyNumberFormat="1" applyFont="1" applyFill="1" applyBorder="1" applyAlignment="1">
      <alignment horizontal="left" vertical="center"/>
    </xf>
    <xf numFmtId="21" fontId="60" fillId="24" borderId="66" xfId="0" applyNumberFormat="1" applyFont="1" applyFill="1" applyBorder="1" applyAlignment="1">
      <alignment horizontal="left"/>
    </xf>
    <xf numFmtId="176" fontId="60" fillId="24" borderId="12" xfId="0" applyNumberFormat="1" applyFont="1" applyFill="1" applyBorder="1" applyAlignment="1">
      <alignment horizontal="right" vertical="center"/>
    </xf>
    <xf numFmtId="2" fontId="60" fillId="24" borderId="13" xfId="0" applyNumberFormat="1" applyFont="1" applyFill="1" applyBorder="1" applyAlignment="1">
      <alignment horizontal="center"/>
    </xf>
    <xf numFmtId="49" fontId="55" fillId="24" borderId="0" xfId="0" applyNumberFormat="1" applyFont="1" applyFill="1" applyAlignment="1"/>
    <xf numFmtId="0" fontId="46" fillId="28" borderId="61" xfId="0" applyFont="1" applyFill="1" applyBorder="1" applyAlignment="1">
      <alignment horizontal="right" vertical="center"/>
    </xf>
    <xf numFmtId="14" fontId="46" fillId="28" borderId="96" xfId="0" applyNumberFormat="1" applyFont="1" applyFill="1" applyBorder="1" applyAlignment="1">
      <alignment horizontal="left" vertical="center"/>
    </xf>
    <xf numFmtId="38" fontId="46" fillId="28" borderId="96" xfId="46" applyFont="1" applyFill="1" applyBorder="1" applyAlignment="1">
      <alignment horizontal="left" vertical="center"/>
    </xf>
    <xf numFmtId="0" fontId="43" fillId="0" borderId="0" xfId="0" applyFont="1">
      <alignment vertical="center"/>
    </xf>
    <xf numFmtId="0" fontId="42" fillId="0" borderId="0" xfId="0" applyFont="1">
      <alignment vertical="center"/>
    </xf>
    <xf numFmtId="0" fontId="44" fillId="0" borderId="0" xfId="0" applyFont="1">
      <alignment vertical="center"/>
    </xf>
    <xf numFmtId="0" fontId="44" fillId="0" borderId="0" xfId="0" applyFont="1" applyAlignment="1">
      <alignment horizontal="center" vertical="center"/>
    </xf>
    <xf numFmtId="0" fontId="11" fillId="0" borderId="0" xfId="0" applyFont="1" applyAlignment="1"/>
    <xf numFmtId="14" fontId="13" fillId="0" borderId="0" xfId="0" quotePrefix="1" applyNumberFormat="1" applyFont="1" applyAlignment="1">
      <alignment horizontal="right" vertical="center"/>
    </xf>
    <xf numFmtId="2" fontId="60" fillId="24" borderId="58" xfId="0" applyNumberFormat="1" applyFont="1" applyFill="1" applyBorder="1" applyAlignment="1">
      <alignment horizontal="center"/>
    </xf>
    <xf numFmtId="2" fontId="60" fillId="24" borderId="67" xfId="0" applyNumberFormat="1" applyFont="1" applyFill="1" applyBorder="1" applyAlignment="1">
      <alignment horizontal="center"/>
    </xf>
    <xf numFmtId="2" fontId="60" fillId="24" borderId="74" xfId="0" applyNumberFormat="1" applyFont="1" applyFill="1" applyBorder="1" applyAlignment="1">
      <alignment horizontal="center"/>
    </xf>
    <xf numFmtId="0" fontId="60" fillId="24" borderId="67" xfId="0" applyFont="1" applyFill="1" applyBorder="1" applyAlignment="1">
      <alignment horizontal="center"/>
    </xf>
    <xf numFmtId="0" fontId="60" fillId="24" borderId="10" xfId="0" quotePrefix="1" applyFont="1" applyFill="1" applyBorder="1" applyAlignment="1">
      <alignment horizontal="center"/>
    </xf>
    <xf numFmtId="0" fontId="60" fillId="24" borderId="11" xfId="0" quotePrefix="1" applyFont="1" applyFill="1" applyBorder="1" applyAlignment="1">
      <alignment horizontal="center"/>
    </xf>
    <xf numFmtId="0" fontId="60" fillId="24" borderId="12" xfId="0" quotePrefix="1" applyFont="1" applyFill="1" applyBorder="1" applyAlignment="1">
      <alignment horizontal="center"/>
    </xf>
    <xf numFmtId="0" fontId="60" fillId="24" borderId="13" xfId="0" quotePrefix="1" applyFont="1" applyFill="1" applyBorder="1" applyAlignment="1">
      <alignment horizontal="center"/>
    </xf>
    <xf numFmtId="2" fontId="60" fillId="24" borderId="63" xfId="0" applyNumberFormat="1" applyFont="1" applyFill="1" applyBorder="1" applyAlignment="1">
      <alignment horizontal="center"/>
    </xf>
    <xf numFmtId="0" fontId="74" fillId="0" borderId="121" xfId="0" applyFont="1" applyBorder="1" applyAlignment="1">
      <alignment horizontal="center" vertical="center"/>
    </xf>
    <xf numFmtId="186" fontId="9" fillId="0" borderId="117" xfId="48" applyNumberFormat="1" applyFont="1" applyBorder="1" applyAlignment="1">
      <alignment horizontal="center" vertical="center" wrapText="1"/>
    </xf>
    <xf numFmtId="186" fontId="9" fillId="0" borderId="118" xfId="48" applyNumberFormat="1" applyFont="1" applyBorder="1" applyAlignment="1">
      <alignment horizontal="center" vertical="center" wrapText="1"/>
    </xf>
    <xf numFmtId="186" fontId="9" fillId="0" borderId="119" xfId="48" applyNumberFormat="1" applyFont="1" applyBorder="1" applyAlignment="1">
      <alignment horizontal="center" vertical="center" wrapText="1"/>
    </xf>
    <xf numFmtId="0" fontId="10" fillId="0" borderId="120" xfId="48" applyFont="1" applyBorder="1" applyAlignment="1">
      <alignment horizontal="center" vertical="center" wrapText="1"/>
    </xf>
    <xf numFmtId="185" fontId="10" fillId="0" borderId="118" xfId="48" applyNumberFormat="1" applyFont="1" applyBorder="1" applyAlignment="1">
      <alignment horizontal="center" vertical="center" wrapText="1"/>
    </xf>
    <xf numFmtId="0" fontId="10" fillId="0" borderId="119" xfId="48" applyFont="1" applyBorder="1" applyAlignment="1">
      <alignment horizontal="center" vertical="center" wrapText="1"/>
    </xf>
    <xf numFmtId="179" fontId="35" fillId="0" borderId="121" xfId="48" applyNumberFormat="1" applyFont="1" applyBorder="1" applyAlignment="1">
      <alignment horizontal="center" vertical="center"/>
    </xf>
    <xf numFmtId="179" fontId="35" fillId="0" borderId="122" xfId="48" applyNumberFormat="1" applyFont="1" applyBorder="1" applyAlignment="1">
      <alignment horizontal="center" vertical="center"/>
    </xf>
    <xf numFmtId="179" fontId="35" fillId="0" borderId="123" xfId="48" applyNumberFormat="1" applyFont="1" applyBorder="1" applyAlignment="1">
      <alignment horizontal="center" vertical="center"/>
    </xf>
    <xf numFmtId="179" fontId="10" fillId="0" borderId="124" xfId="48" applyNumberFormat="1" applyFont="1" applyBorder="1" applyAlignment="1">
      <alignment horizontal="center" vertical="center" shrinkToFit="1"/>
    </xf>
    <xf numFmtId="179" fontId="10" fillId="0" borderId="122" xfId="48" applyNumberFormat="1" applyFont="1" applyBorder="1" applyAlignment="1">
      <alignment horizontal="center" vertical="center" shrinkToFit="1"/>
    </xf>
    <xf numFmtId="179" fontId="10" fillId="0" borderId="123" xfId="48" applyNumberFormat="1" applyFont="1" applyBorder="1" applyAlignment="1">
      <alignment horizontal="center" vertical="center" shrinkToFit="1"/>
    </xf>
    <xf numFmtId="0" fontId="75" fillId="24" borderId="127" xfId="0" applyFont="1" applyFill="1" applyBorder="1" applyAlignment="1">
      <alignment horizontal="right" vertical="center" shrinkToFit="1"/>
    </xf>
    <xf numFmtId="0" fontId="75" fillId="24" borderId="122" xfId="0" applyFont="1" applyFill="1" applyBorder="1" applyAlignment="1">
      <alignment horizontal="center" vertical="center" shrinkToFit="1"/>
    </xf>
    <xf numFmtId="177" fontId="10" fillId="24" borderId="128" xfId="0" applyNumberFormat="1" applyFont="1" applyFill="1" applyBorder="1" applyAlignment="1">
      <alignment vertical="center" shrinkToFit="1"/>
    </xf>
    <xf numFmtId="177" fontId="10" fillId="24" borderId="129" xfId="0" applyNumberFormat="1" applyFont="1" applyFill="1" applyBorder="1" applyAlignment="1">
      <alignment vertical="center" shrinkToFit="1"/>
    </xf>
    <xf numFmtId="177" fontId="10" fillId="24" borderId="130" xfId="0" applyNumberFormat="1" applyFont="1" applyFill="1" applyBorder="1" applyAlignment="1">
      <alignment vertical="center" shrinkToFit="1"/>
    </xf>
    <xf numFmtId="182" fontId="76" fillId="24" borderId="129" xfId="0" applyNumberFormat="1" applyFont="1" applyFill="1" applyBorder="1">
      <alignment vertical="center"/>
    </xf>
    <xf numFmtId="182" fontId="76" fillId="24" borderId="127" xfId="0" applyNumberFormat="1" applyFont="1" applyFill="1" applyBorder="1">
      <alignment vertical="center"/>
    </xf>
    <xf numFmtId="182" fontId="76" fillId="24" borderId="131" xfId="0" applyNumberFormat="1" applyFont="1" applyFill="1" applyBorder="1">
      <alignment vertical="center"/>
    </xf>
    <xf numFmtId="0" fontId="10" fillId="24" borderId="24" xfId="0" applyFont="1" applyFill="1" applyBorder="1" applyAlignment="1">
      <alignment horizontal="right" vertical="center" shrinkToFit="1"/>
    </xf>
    <xf numFmtId="0" fontId="10" fillId="24" borderId="122" xfId="0" applyFont="1" applyFill="1" applyBorder="1" applyAlignment="1">
      <alignment horizontal="center" vertical="center" shrinkToFit="1"/>
    </xf>
    <xf numFmtId="182" fontId="76" fillId="24" borderId="132" xfId="0" applyNumberFormat="1" applyFont="1" applyFill="1" applyBorder="1">
      <alignment vertical="center"/>
    </xf>
    <xf numFmtId="182" fontId="76" fillId="24" borderId="133" xfId="0" applyNumberFormat="1" applyFont="1" applyFill="1" applyBorder="1">
      <alignment vertical="center"/>
    </xf>
    <xf numFmtId="182" fontId="76" fillId="24" borderId="134" xfId="0" applyNumberFormat="1" applyFont="1" applyFill="1" applyBorder="1">
      <alignment vertical="center"/>
    </xf>
    <xf numFmtId="0" fontId="75" fillId="24" borderId="125" xfId="0" applyFont="1" applyFill="1" applyBorder="1" applyAlignment="1">
      <alignment horizontal="center" vertical="center" shrinkToFit="1"/>
    </xf>
    <xf numFmtId="0" fontId="75" fillId="24" borderId="133" xfId="0" applyFont="1" applyFill="1" applyBorder="1" applyAlignment="1">
      <alignment horizontal="right" vertical="center" shrinkToFit="1"/>
    </xf>
    <xf numFmtId="0" fontId="75" fillId="24" borderId="126" xfId="0" applyFont="1" applyFill="1" applyBorder="1" applyAlignment="1">
      <alignment horizontal="center" vertical="center" shrinkToFit="1"/>
    </xf>
    <xf numFmtId="56" fontId="4" fillId="0" borderId="139" xfId="0" applyNumberFormat="1" applyFont="1" applyBorder="1" applyAlignment="1">
      <alignment horizontal="right" vertical="center"/>
    </xf>
    <xf numFmtId="0" fontId="0" fillId="0" borderId="131" xfId="0" applyBorder="1">
      <alignment vertical="center"/>
    </xf>
    <xf numFmtId="0" fontId="10" fillId="0" borderId="139" xfId="0" applyFont="1" applyBorder="1" applyAlignment="1">
      <alignment horizontal="center"/>
    </xf>
    <xf numFmtId="0" fontId="10" fillId="0" borderId="136" xfId="0" applyFont="1" applyBorder="1" applyAlignment="1">
      <alignment horizontal="center"/>
    </xf>
    <xf numFmtId="20" fontId="0" fillId="0" borderId="137" xfId="0" applyNumberFormat="1" applyBorder="1" applyAlignment="1"/>
    <xf numFmtId="20" fontId="0" fillId="0" borderId="127" xfId="0" applyNumberFormat="1" applyBorder="1">
      <alignment vertical="center"/>
    </xf>
    <xf numFmtId="20" fontId="47" fillId="0" borderId="127" xfId="0" applyNumberFormat="1" applyFont="1" applyBorder="1">
      <alignment vertical="center"/>
    </xf>
    <xf numFmtId="0" fontId="0" fillId="0" borderId="127" xfId="0" applyBorder="1">
      <alignment vertical="center"/>
    </xf>
    <xf numFmtId="20" fontId="0" fillId="0" borderId="138" xfId="0" applyNumberFormat="1" applyBorder="1" applyAlignment="1"/>
    <xf numFmtId="20" fontId="0" fillId="0" borderId="135" xfId="0" applyNumberFormat="1" applyBorder="1">
      <alignment vertical="center"/>
    </xf>
    <xf numFmtId="182" fontId="76" fillId="0" borderId="129" xfId="0" applyNumberFormat="1" applyFont="1" applyBorder="1">
      <alignment vertical="center"/>
    </xf>
    <xf numFmtId="182" fontId="76" fillId="0" borderId="127" xfId="0" applyNumberFormat="1" applyFont="1" applyBorder="1">
      <alignment vertical="center"/>
    </xf>
    <xf numFmtId="182" fontId="76" fillId="0" borderId="131" xfId="0" applyNumberFormat="1" applyFont="1" applyBorder="1">
      <alignment vertical="center"/>
    </xf>
    <xf numFmtId="179" fontId="60" fillId="0" borderId="12" xfId="0" quotePrefix="1" applyNumberFormat="1" applyFont="1" applyBorder="1" applyAlignment="1"/>
    <xf numFmtId="176" fontId="60" fillId="24" borderId="10" xfId="0" applyNumberFormat="1" applyFont="1" applyFill="1" applyBorder="1" applyAlignment="1">
      <alignment horizontal="center"/>
    </xf>
    <xf numFmtId="0" fontId="49" fillId="24" borderId="0" xfId="0" applyFont="1" applyFill="1" applyAlignment="1">
      <alignment horizontal="right" vertical="top"/>
    </xf>
    <xf numFmtId="0" fontId="65" fillId="24" borderId="0" xfId="0" applyFont="1" applyFill="1" applyAlignment="1">
      <alignment horizontal="left" wrapText="1"/>
    </xf>
    <xf numFmtId="0" fontId="58" fillId="24" borderId="90" xfId="0" applyFont="1" applyFill="1" applyBorder="1" applyAlignment="1">
      <alignment vertical="top" wrapText="1"/>
    </xf>
    <xf numFmtId="0" fontId="58" fillId="24" borderId="0" xfId="0" applyFont="1" applyFill="1" applyAlignment="1">
      <alignment vertical="top" wrapText="1"/>
    </xf>
    <xf numFmtId="0" fontId="58" fillId="24" borderId="25" xfId="0" applyFont="1" applyFill="1" applyBorder="1" applyAlignment="1">
      <alignment vertical="top" wrapText="1"/>
    </xf>
    <xf numFmtId="0" fontId="58" fillId="24" borderId="83" xfId="0" applyFont="1" applyFill="1" applyBorder="1" applyAlignment="1">
      <alignment vertical="top" wrapText="1"/>
    </xf>
    <xf numFmtId="0" fontId="58" fillId="24" borderId="34" xfId="0" applyFont="1" applyFill="1" applyBorder="1" applyAlignment="1">
      <alignment vertical="top" wrapText="1"/>
    </xf>
    <xf numFmtId="0" fontId="58" fillId="24" borderId="109" xfId="0" applyFont="1" applyFill="1" applyBorder="1" applyAlignment="1">
      <alignment vertical="top" wrapText="1"/>
    </xf>
    <xf numFmtId="0" fontId="58" fillId="24" borderId="140" xfId="0" applyFont="1" applyFill="1" applyBorder="1" applyAlignment="1">
      <alignment horizontal="left" vertical="top" wrapText="1"/>
    </xf>
    <xf numFmtId="0" fontId="58" fillId="24" borderId="136" xfId="0" applyFont="1" applyFill="1" applyBorder="1" applyAlignment="1">
      <alignment horizontal="left" vertical="top" wrapText="1"/>
    </xf>
    <xf numFmtId="0" fontId="58" fillId="24" borderId="141" xfId="0" applyFont="1" applyFill="1" applyBorder="1" applyAlignment="1">
      <alignment horizontal="left" vertical="top" wrapText="1"/>
    </xf>
    <xf numFmtId="0" fontId="49" fillId="24" borderId="0" xfId="0" applyFont="1" applyFill="1" applyAlignment="1">
      <alignment horizontal="center"/>
    </xf>
    <xf numFmtId="0" fontId="55" fillId="24" borderId="102" xfId="0" applyFont="1" applyFill="1" applyBorder="1" applyAlignment="1">
      <alignment horizontal="center"/>
    </xf>
    <xf numFmtId="0" fontId="55" fillId="24" borderId="103" xfId="0" applyFont="1" applyFill="1" applyBorder="1" applyAlignment="1">
      <alignment horizontal="center"/>
    </xf>
    <xf numFmtId="0" fontId="61" fillId="24" borderId="104" xfId="0" applyFont="1" applyFill="1" applyBorder="1" applyAlignment="1">
      <alignment horizontal="left" vertical="top" wrapText="1"/>
    </xf>
    <xf numFmtId="0" fontId="61" fillId="24" borderId="105" xfId="0" applyFont="1" applyFill="1" applyBorder="1" applyAlignment="1">
      <alignment horizontal="left" vertical="top" wrapText="1"/>
    </xf>
    <xf numFmtId="0" fontId="61" fillId="24" borderId="97" xfId="0" applyFont="1" applyFill="1" applyBorder="1" applyAlignment="1">
      <alignment horizontal="left" vertical="top" wrapText="1"/>
    </xf>
    <xf numFmtId="0" fontId="61" fillId="24" borderId="106" xfId="0" applyFont="1" applyFill="1" applyBorder="1" applyAlignment="1">
      <alignment horizontal="left" vertical="top" wrapText="1"/>
    </xf>
    <xf numFmtId="0" fontId="61" fillId="24" borderId="0" xfId="0" applyFont="1" applyFill="1" applyAlignment="1">
      <alignment horizontal="left" vertical="top" wrapText="1"/>
    </xf>
    <xf numFmtId="0" fontId="61" fillId="24" borderId="100" xfId="0" applyFont="1" applyFill="1" applyBorder="1" applyAlignment="1">
      <alignment horizontal="left" vertical="top" wrapText="1"/>
    </xf>
    <xf numFmtId="0" fontId="61" fillId="24" borderId="107" xfId="0" applyFont="1" applyFill="1" applyBorder="1" applyAlignment="1">
      <alignment horizontal="left" vertical="top" wrapText="1"/>
    </xf>
    <xf numFmtId="0" fontId="61" fillId="24" borderId="91" xfId="0" applyFont="1" applyFill="1" applyBorder="1" applyAlignment="1">
      <alignment horizontal="left" vertical="top" wrapText="1"/>
    </xf>
    <xf numFmtId="0" fontId="61" fillId="24" borderId="95" xfId="0" applyFont="1" applyFill="1" applyBorder="1" applyAlignment="1">
      <alignment horizontal="left" vertical="top" wrapText="1"/>
    </xf>
    <xf numFmtId="0" fontId="48" fillId="24" borderId="105" xfId="0" applyFont="1" applyFill="1" applyBorder="1" applyAlignment="1">
      <alignment horizontal="left" vertical="top" wrapText="1"/>
    </xf>
    <xf numFmtId="0" fontId="48" fillId="24" borderId="97" xfId="0" applyFont="1" applyFill="1" applyBorder="1" applyAlignment="1">
      <alignment horizontal="left" vertical="top" wrapText="1"/>
    </xf>
    <xf numFmtId="0" fontId="48" fillId="24" borderId="0" xfId="0" applyFont="1" applyFill="1" applyAlignment="1">
      <alignment horizontal="left" vertical="top" wrapText="1"/>
    </xf>
    <xf numFmtId="0" fontId="48" fillId="24" borderId="100" xfId="0" applyFont="1" applyFill="1" applyBorder="1" applyAlignment="1">
      <alignment horizontal="left" vertical="top" wrapText="1"/>
    </xf>
    <xf numFmtId="0" fontId="58" fillId="24" borderId="104" xfId="0" applyFont="1" applyFill="1" applyBorder="1" applyAlignment="1">
      <alignment horizontal="left" vertical="top" wrapText="1"/>
    </xf>
    <xf numFmtId="0" fontId="58" fillId="24" borderId="105" xfId="0" applyFont="1" applyFill="1" applyBorder="1" applyAlignment="1">
      <alignment horizontal="left" vertical="top" wrapText="1"/>
    </xf>
    <xf numFmtId="0" fontId="58" fillId="24" borderId="97" xfId="0" applyFont="1" applyFill="1" applyBorder="1" applyAlignment="1">
      <alignment horizontal="left" vertical="top" wrapText="1"/>
    </xf>
    <xf numFmtId="0" fontId="58" fillId="24" borderId="106" xfId="0" applyFont="1" applyFill="1" applyBorder="1" applyAlignment="1">
      <alignment horizontal="left" vertical="top" wrapText="1"/>
    </xf>
    <xf numFmtId="0" fontId="58" fillId="24" borderId="0" xfId="0" applyFont="1" applyFill="1" applyAlignment="1">
      <alignment horizontal="left" vertical="top" wrapText="1"/>
    </xf>
    <xf numFmtId="0" fontId="58" fillId="24" borderId="100" xfId="0" applyFont="1" applyFill="1" applyBorder="1" applyAlignment="1">
      <alignment horizontal="left" vertical="top" wrapText="1"/>
    </xf>
    <xf numFmtId="0" fontId="58" fillId="24" borderId="110" xfId="0" applyFont="1" applyFill="1" applyBorder="1" applyAlignment="1">
      <alignment horizontal="left" vertical="top" wrapText="1"/>
    </xf>
    <xf numFmtId="0" fontId="58" fillId="24" borderId="34" xfId="0" applyFont="1" applyFill="1" applyBorder="1" applyAlignment="1">
      <alignment horizontal="left" vertical="top" wrapText="1"/>
    </xf>
    <xf numFmtId="0" fontId="58" fillId="24" borderId="101" xfId="0" applyFont="1" applyFill="1" applyBorder="1" applyAlignment="1">
      <alignment horizontal="left" vertical="top" wrapText="1"/>
    </xf>
    <xf numFmtId="0" fontId="48" fillId="24" borderId="34" xfId="0" applyFont="1" applyFill="1" applyBorder="1" applyAlignment="1">
      <alignment horizontal="center" vertical="top" wrapText="1"/>
    </xf>
    <xf numFmtId="0" fontId="48" fillId="24" borderId="101" xfId="0" applyFont="1" applyFill="1" applyBorder="1" applyAlignment="1">
      <alignment horizontal="center" vertical="top" wrapText="1"/>
    </xf>
    <xf numFmtId="0" fontId="48" fillId="24" borderId="90" xfId="0" applyFont="1" applyFill="1" applyBorder="1" applyAlignment="1">
      <alignment horizontal="left" vertical="top" wrapText="1"/>
    </xf>
    <xf numFmtId="0" fontId="48" fillId="24" borderId="111" xfId="0" applyFont="1" applyFill="1" applyBorder="1" applyAlignment="1">
      <alignment horizontal="left" vertical="top" wrapText="1"/>
    </xf>
    <xf numFmtId="56" fontId="48" fillId="24" borderId="105" xfId="0" applyNumberFormat="1" applyFont="1" applyFill="1" applyBorder="1" applyAlignment="1">
      <alignment horizontal="left" vertical="top" wrapText="1"/>
    </xf>
    <xf numFmtId="0" fontId="60" fillId="24" borderId="92" xfId="0" applyFont="1" applyFill="1" applyBorder="1" applyAlignment="1">
      <alignment horizontal="left" vertical="top" wrapText="1"/>
    </xf>
    <xf numFmtId="0" fontId="60" fillId="24" borderId="105" xfId="0" applyFont="1" applyFill="1" applyBorder="1" applyAlignment="1">
      <alignment horizontal="left" vertical="top" wrapText="1"/>
    </xf>
    <xf numFmtId="0" fontId="60" fillId="24" borderId="108" xfId="0" applyFont="1" applyFill="1" applyBorder="1" applyAlignment="1">
      <alignment horizontal="left" vertical="top" wrapText="1"/>
    </xf>
    <xf numFmtId="0" fontId="60" fillId="24" borderId="90" xfId="0" applyFont="1" applyFill="1" applyBorder="1" applyAlignment="1">
      <alignment horizontal="left" vertical="top" wrapText="1"/>
    </xf>
    <xf numFmtId="0" fontId="60" fillId="24" borderId="0" xfId="0" applyFont="1" applyFill="1" applyAlignment="1">
      <alignment horizontal="left" vertical="top" wrapText="1"/>
    </xf>
    <xf numFmtId="0" fontId="60" fillId="24" borderId="25" xfId="0" applyFont="1" applyFill="1" applyBorder="1" applyAlignment="1">
      <alignment horizontal="left" vertical="top" wrapText="1"/>
    </xf>
    <xf numFmtId="0" fontId="60" fillId="24" borderId="83" xfId="0" applyFont="1" applyFill="1" applyBorder="1" applyAlignment="1">
      <alignment horizontal="left" vertical="top" wrapText="1"/>
    </xf>
    <xf numFmtId="0" fontId="60" fillId="24" borderId="34" xfId="0" applyFont="1" applyFill="1" applyBorder="1" applyAlignment="1">
      <alignment horizontal="left" vertical="top" wrapText="1"/>
    </xf>
    <xf numFmtId="0" fontId="60" fillId="24" borderId="109" xfId="0" applyFont="1" applyFill="1" applyBorder="1" applyAlignment="1">
      <alignment horizontal="left" vertical="top" wrapText="1"/>
    </xf>
    <xf numFmtId="0" fontId="49" fillId="24" borderId="0" xfId="0" applyFont="1" applyFill="1" applyAlignment="1">
      <alignment horizontal="center" wrapText="1"/>
    </xf>
    <xf numFmtId="0" fontId="58" fillId="0" borderId="112" xfId="0" applyFont="1" applyBorder="1" applyAlignment="1">
      <alignment horizontal="center" vertical="center"/>
    </xf>
    <xf numFmtId="0" fontId="58" fillId="0" borderId="113" xfId="0" applyFont="1" applyBorder="1" applyAlignment="1">
      <alignment horizontal="center" vertical="center"/>
    </xf>
    <xf numFmtId="0" fontId="58" fillId="0" borderId="114" xfId="0" applyFont="1" applyBorder="1" applyAlignment="1">
      <alignment horizontal="center" vertical="center"/>
    </xf>
    <xf numFmtId="0" fontId="58" fillId="0" borderId="0" xfId="0" applyFont="1" applyAlignment="1">
      <alignment horizontal="center" shrinkToFit="1"/>
    </xf>
    <xf numFmtId="0" fontId="58" fillId="0" borderId="53" xfId="0" applyFont="1" applyBorder="1" applyAlignment="1">
      <alignment horizontal="left" shrinkToFit="1"/>
    </xf>
    <xf numFmtId="0" fontId="58" fillId="0" borderId="0" xfId="0" applyFont="1" applyAlignment="1">
      <alignment horizontal="left" shrinkToFit="1"/>
    </xf>
    <xf numFmtId="0" fontId="52" fillId="0" borderId="0" xfId="0" applyFont="1" applyAlignment="1">
      <alignment horizontal="center" vertical="center"/>
    </xf>
    <xf numFmtId="0" fontId="49" fillId="0" borderId="0" xfId="0" applyFont="1" applyAlignment="1">
      <alignment horizontal="center" vertical="center"/>
    </xf>
    <xf numFmtId="0" fontId="58" fillId="0" borderId="0" xfId="0" applyFont="1" applyAlignment="1">
      <alignment horizontal="right" vertical="center" shrinkToFit="1"/>
    </xf>
    <xf numFmtId="0" fontId="58" fillId="0" borderId="30" xfId="0" applyFont="1" applyBorder="1" applyAlignment="1">
      <alignment horizontal="center" vertical="center"/>
    </xf>
    <xf numFmtId="0" fontId="58" fillId="0" borderId="23" xfId="0" applyFont="1" applyBorder="1" applyAlignment="1">
      <alignment horizontal="center" vertical="center"/>
    </xf>
    <xf numFmtId="0" fontId="58" fillId="0" borderId="43" xfId="0" applyFont="1" applyBorder="1" applyAlignment="1">
      <alignment horizontal="center" vertical="center"/>
    </xf>
    <xf numFmtId="0" fontId="60" fillId="0" borderId="31" xfId="0" applyFont="1" applyBorder="1" applyAlignment="1">
      <alignment horizontal="center" vertical="center" wrapText="1"/>
    </xf>
    <xf numFmtId="0" fontId="60" fillId="0" borderId="24" xfId="0" applyFont="1" applyBorder="1" applyAlignment="1">
      <alignment horizontal="center" vertical="center" wrapText="1"/>
    </xf>
    <xf numFmtId="0" fontId="60" fillId="0" borderId="29" xfId="0" applyFont="1" applyBorder="1" applyAlignment="1">
      <alignment horizontal="center" vertical="center" wrapText="1"/>
    </xf>
    <xf numFmtId="0" fontId="58" fillId="0" borderId="31" xfId="0" applyFont="1" applyBorder="1" applyAlignment="1">
      <alignment horizontal="center" vertical="center" shrinkToFit="1"/>
    </xf>
    <xf numFmtId="0" fontId="58" fillId="0" borderId="24" xfId="0" applyFont="1" applyBorder="1" applyAlignment="1">
      <alignment horizontal="center" vertical="center" shrinkToFit="1"/>
    </xf>
    <xf numFmtId="0" fontId="58" fillId="0" borderId="29" xfId="0" applyFont="1" applyBorder="1" applyAlignment="1">
      <alignment horizontal="center" vertical="center" shrinkToFit="1"/>
    </xf>
    <xf numFmtId="0" fontId="58" fillId="0" borderId="31" xfId="0" applyFont="1" applyBorder="1" applyAlignment="1">
      <alignment horizontal="center" vertical="center"/>
    </xf>
    <xf numFmtId="0" fontId="58" fillId="0" borderId="24" xfId="0" applyFont="1" applyBorder="1" applyAlignment="1">
      <alignment horizontal="center" vertical="center"/>
    </xf>
    <xf numFmtId="0" fontId="58" fillId="0" borderId="29" xfId="0" applyFont="1" applyBorder="1" applyAlignment="1">
      <alignment horizontal="center" vertical="center"/>
    </xf>
    <xf numFmtId="0" fontId="58" fillId="0" borderId="15" xfId="0" applyFont="1" applyBorder="1" applyAlignment="1">
      <alignment horizontal="center" vertical="center"/>
    </xf>
    <xf numFmtId="0" fontId="58" fillId="0" borderId="16" xfId="0" applyFont="1" applyBorder="1" applyAlignment="1">
      <alignment horizontal="center" vertical="center"/>
    </xf>
    <xf numFmtId="0" fontId="60" fillId="0" borderId="32" xfId="0" applyFont="1" applyBorder="1" applyAlignment="1">
      <alignment horizontal="center" vertical="center" wrapText="1"/>
    </xf>
    <xf numFmtId="0" fontId="60" fillId="0" borderId="14" xfId="0" applyFont="1" applyBorder="1" applyAlignment="1">
      <alignment horizontal="center" vertical="center" wrapText="1"/>
    </xf>
    <xf numFmtId="0" fontId="58" fillId="0" borderId="32" xfId="0" applyFont="1" applyBorder="1" applyAlignment="1">
      <alignment horizontal="center" vertical="center" shrinkToFit="1"/>
    </xf>
    <xf numFmtId="0" fontId="58" fillId="0" borderId="14" xfId="0" applyFont="1" applyBorder="1" applyAlignment="1">
      <alignment horizontal="center" vertical="center" shrinkToFit="1"/>
    </xf>
    <xf numFmtId="0" fontId="58" fillId="0" borderId="32" xfId="0" applyFont="1" applyBorder="1" applyAlignment="1">
      <alignment horizontal="center" vertical="center"/>
    </xf>
    <xf numFmtId="0" fontId="58" fillId="0" borderId="14" xfId="0" applyFont="1" applyBorder="1" applyAlignment="1">
      <alignment horizontal="center" vertical="center"/>
    </xf>
    <xf numFmtId="0" fontId="58" fillId="0" borderId="32" xfId="0" applyFont="1" applyBorder="1" applyAlignment="1">
      <alignment horizontal="center" vertical="center" textRotation="255"/>
    </xf>
    <xf numFmtId="0" fontId="58" fillId="0" borderId="14" xfId="0" applyFont="1" applyBorder="1" applyAlignment="1">
      <alignment horizontal="center" vertical="center" textRotation="255"/>
    </xf>
    <xf numFmtId="0" fontId="58" fillId="0" borderId="115" xfId="0" applyFont="1" applyBorder="1" applyAlignment="1">
      <alignment horizontal="center" vertical="center" textRotation="255"/>
    </xf>
    <xf numFmtId="0" fontId="58" fillId="0" borderId="116" xfId="0" applyFont="1" applyBorder="1" applyAlignment="1">
      <alignment horizontal="center" vertical="center" textRotation="255"/>
    </xf>
    <xf numFmtId="0" fontId="58" fillId="0" borderId="110" xfId="0" applyFont="1" applyBorder="1" applyAlignment="1">
      <alignment horizontal="center" vertical="center"/>
    </xf>
    <xf numFmtId="0" fontId="58" fillId="0" borderId="34" xfId="0" applyFont="1" applyBorder="1" applyAlignment="1">
      <alignment horizontal="center" vertical="center"/>
    </xf>
    <xf numFmtId="0" fontId="58" fillId="0" borderId="101" xfId="0" applyFont="1" applyBorder="1" applyAlignment="1">
      <alignment horizontal="center" vertical="center"/>
    </xf>
    <xf numFmtId="0" fontId="10" fillId="0" borderId="0" xfId="0" applyFont="1" applyAlignment="1">
      <alignment horizontal="center" shrinkToFit="1"/>
    </xf>
    <xf numFmtId="56" fontId="10" fillId="0" borderId="12" xfId="0" applyNumberFormat="1" applyFont="1" applyBorder="1" applyAlignment="1">
      <alignment horizontal="center" vertical="center" shrinkToFit="1"/>
    </xf>
    <xf numFmtId="0" fontId="10" fillId="0" borderId="12" xfId="0" applyFont="1" applyBorder="1" applyAlignment="1">
      <alignment horizontal="center" vertical="center" shrinkToFit="1"/>
    </xf>
    <xf numFmtId="0" fontId="19" fillId="0" borderId="0" xfId="0" applyFont="1" applyAlignment="1">
      <alignment horizontal="center" vertical="center"/>
    </xf>
    <xf numFmtId="0" fontId="46" fillId="0" borderId="61" xfId="0" applyFont="1" applyBorder="1" applyAlignment="1">
      <alignment horizontal="center" vertical="center"/>
    </xf>
    <xf numFmtId="0" fontId="46" fillId="0" borderId="96" xfId="0" applyFont="1" applyBorder="1" applyAlignment="1">
      <alignment horizontal="center" vertical="center"/>
    </xf>
    <xf numFmtId="0" fontId="15" fillId="0" borderId="0" xfId="0" applyFont="1" applyAlignment="1">
      <alignment horizontal="center"/>
    </xf>
    <xf numFmtId="0" fontId="7" fillId="0" borderId="0" xfId="0" applyFont="1" applyAlignment="1">
      <alignment horizontal="center"/>
    </xf>
    <xf numFmtId="0" fontId="18" fillId="0" borderId="91" xfId="0" applyFont="1" applyBorder="1" applyAlignment="1">
      <alignment horizontal="center" vertical="center"/>
    </xf>
    <xf numFmtId="14" fontId="10" fillId="0" borderId="0" xfId="0" applyNumberFormat="1" applyFont="1" applyAlignment="1">
      <alignment horizontal="center" vertical="center" shrinkToFit="1"/>
    </xf>
    <xf numFmtId="0" fontId="10" fillId="0" borderId="0" xfId="0" applyFont="1" applyAlignment="1">
      <alignment horizontal="center" vertical="center" shrinkToFit="1"/>
    </xf>
    <xf numFmtId="0" fontId="14" fillId="0" borderId="92" xfId="0" applyFont="1" applyBorder="1" applyAlignment="1">
      <alignment horizontal="center"/>
    </xf>
    <xf numFmtId="0" fontId="14" fillId="0" borderId="97" xfId="0" applyFont="1" applyBorder="1" applyAlignment="1">
      <alignment horizontal="center"/>
    </xf>
    <xf numFmtId="0" fontId="48" fillId="27" borderId="34" xfId="0" applyFont="1" applyFill="1" applyBorder="1" applyAlignment="1">
      <alignment horizontal="center" vertical="top" wrapText="1"/>
    </xf>
    <xf numFmtId="0" fontId="48" fillId="27" borderId="101" xfId="0" applyFont="1" applyFill="1" applyBorder="1" applyAlignment="1">
      <alignment horizontal="center" vertical="top" wrapText="1"/>
    </xf>
    <xf numFmtId="56" fontId="48" fillId="27" borderId="105" xfId="0" applyNumberFormat="1" applyFont="1" applyFill="1" applyBorder="1" applyAlignment="1">
      <alignment horizontal="left" vertical="top" wrapText="1"/>
    </xf>
    <xf numFmtId="0" fontId="48" fillId="27" borderId="97" xfId="0" applyFont="1" applyFill="1" applyBorder="1" applyAlignment="1">
      <alignment horizontal="left" vertical="top" wrapText="1"/>
    </xf>
    <xf numFmtId="0" fontId="48" fillId="27" borderId="0" xfId="0" applyFont="1" applyFill="1" applyAlignment="1">
      <alignment horizontal="left" vertical="top" wrapText="1"/>
    </xf>
    <xf numFmtId="0" fontId="48" fillId="27" borderId="100" xfId="0" applyFont="1" applyFill="1" applyBorder="1" applyAlignment="1">
      <alignment horizontal="left" vertical="top" wrapText="1"/>
    </xf>
    <xf numFmtId="0" fontId="48" fillId="27" borderId="90" xfId="0" applyFont="1" applyFill="1" applyBorder="1" applyAlignment="1">
      <alignment horizontal="left" vertical="top" wrapText="1"/>
    </xf>
  </cellXfs>
  <cellStyles count="49">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46" builtinId="6"/>
    <cellStyle name="見出し 1 2" xfId="33" xr:uid="{00000000-0005-0000-0000-000021000000}"/>
    <cellStyle name="見出し 2 2" xfId="34" xr:uid="{00000000-0005-0000-0000-000022000000}"/>
    <cellStyle name="見出し 3 2" xfId="35" xr:uid="{00000000-0005-0000-0000-000023000000}"/>
    <cellStyle name="見出し 4 2" xfId="36" xr:uid="{00000000-0005-0000-0000-000024000000}"/>
    <cellStyle name="集計 2" xfId="37" xr:uid="{00000000-0005-0000-0000-000025000000}"/>
    <cellStyle name="出力 2" xfId="38" xr:uid="{00000000-0005-0000-0000-000026000000}"/>
    <cellStyle name="説明文 2" xfId="39" xr:uid="{00000000-0005-0000-0000-000027000000}"/>
    <cellStyle name="入力 2" xfId="40" xr:uid="{00000000-0005-0000-0000-000028000000}"/>
    <cellStyle name="標準" xfId="0" builtinId="0"/>
    <cellStyle name="標準 2" xfId="41" xr:uid="{00000000-0005-0000-0000-00002A000000}"/>
    <cellStyle name="標準 3" xfId="42" xr:uid="{00000000-0005-0000-0000-00002B000000}"/>
    <cellStyle name="標準 4" xfId="43" xr:uid="{00000000-0005-0000-0000-00002C000000}"/>
    <cellStyle name="標準 5" xfId="47" xr:uid="{00000000-0005-0000-0000-00002D000000}"/>
    <cellStyle name="標準 6" xfId="48" xr:uid="{FC4C4091-4411-45B4-B301-0F79D2E495E8}"/>
    <cellStyle name="未定義" xfId="44" xr:uid="{00000000-0005-0000-0000-00002E000000}"/>
    <cellStyle name="良い 2" xfId="45" xr:uid="{00000000-0005-0000-0000-00002F000000}"/>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29883</xdr:colOff>
      <xdr:row>6</xdr:row>
      <xdr:rowOff>156883</xdr:rowOff>
    </xdr:from>
    <xdr:to>
      <xdr:col>6</xdr:col>
      <xdr:colOff>657412</xdr:colOff>
      <xdr:row>9</xdr:row>
      <xdr:rowOff>44823</xdr:rowOff>
    </xdr:to>
    <xdr:sp macro="" textlink="">
      <xdr:nvSpPr>
        <xdr:cNvPr id="2" name="テキスト ボックス 1">
          <a:extLst>
            <a:ext uri="{FF2B5EF4-FFF2-40B4-BE49-F238E27FC236}">
              <a16:creationId xmlns:a16="http://schemas.microsoft.com/office/drawing/2014/main" id="{28EFE914-9008-9CD2-7C71-212B980031AD}"/>
            </a:ext>
          </a:extLst>
        </xdr:cNvPr>
        <xdr:cNvSpPr txBox="1"/>
      </xdr:nvSpPr>
      <xdr:spPr>
        <a:xfrm>
          <a:off x="986118" y="1277471"/>
          <a:ext cx="2233706" cy="4258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荒天のため中止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7471</xdr:colOff>
      <xdr:row>6</xdr:row>
      <xdr:rowOff>164353</xdr:rowOff>
    </xdr:from>
    <xdr:to>
      <xdr:col>8</xdr:col>
      <xdr:colOff>52294</xdr:colOff>
      <xdr:row>9</xdr:row>
      <xdr:rowOff>44823</xdr:rowOff>
    </xdr:to>
    <xdr:sp macro="" textlink="">
      <xdr:nvSpPr>
        <xdr:cNvPr id="2" name="テキスト ボックス 1">
          <a:extLst>
            <a:ext uri="{FF2B5EF4-FFF2-40B4-BE49-F238E27FC236}">
              <a16:creationId xmlns:a16="http://schemas.microsoft.com/office/drawing/2014/main" id="{07B1442B-B72C-9EEE-D570-81C820B426D2}"/>
            </a:ext>
          </a:extLst>
        </xdr:cNvPr>
        <xdr:cNvSpPr txBox="1"/>
      </xdr:nvSpPr>
      <xdr:spPr>
        <a:xfrm>
          <a:off x="963706" y="1284941"/>
          <a:ext cx="2995706" cy="4183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荒天予報のため中止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388471</xdr:colOff>
      <xdr:row>10</xdr:row>
      <xdr:rowOff>7470</xdr:rowOff>
    </xdr:from>
    <xdr:to>
      <xdr:col>10</xdr:col>
      <xdr:colOff>575236</xdr:colOff>
      <xdr:row>12</xdr:row>
      <xdr:rowOff>171823</xdr:rowOff>
    </xdr:to>
    <xdr:sp macro="" textlink="">
      <xdr:nvSpPr>
        <xdr:cNvPr id="2" name="テキスト ボックス 1">
          <a:extLst>
            <a:ext uri="{FF2B5EF4-FFF2-40B4-BE49-F238E27FC236}">
              <a16:creationId xmlns:a16="http://schemas.microsoft.com/office/drawing/2014/main" id="{08CB9FC1-0242-F147-1CF5-41D39C536417}"/>
            </a:ext>
          </a:extLst>
        </xdr:cNvPr>
        <xdr:cNvSpPr txBox="1"/>
      </xdr:nvSpPr>
      <xdr:spPr>
        <a:xfrm>
          <a:off x="2950883" y="1845235"/>
          <a:ext cx="2487706" cy="5229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kern="1200"/>
            <a:t>荒天予報の為、中止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269875</xdr:colOff>
      <xdr:row>40</xdr:row>
      <xdr:rowOff>41275</xdr:rowOff>
    </xdr:from>
    <xdr:to>
      <xdr:col>3</xdr:col>
      <xdr:colOff>851513</xdr:colOff>
      <xdr:row>41</xdr:row>
      <xdr:rowOff>130507</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152525" y="6753225"/>
          <a:ext cx="581025" cy="276225"/>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賞　品</a:t>
          </a:r>
        </a:p>
      </xdr:txBody>
    </xdr:sp>
    <xdr:clientData/>
  </xdr:twoCellAnchor>
  <xdr:twoCellAnchor>
    <xdr:from>
      <xdr:col>14</xdr:col>
      <xdr:colOff>0</xdr:colOff>
      <xdr:row>11</xdr:row>
      <xdr:rowOff>0</xdr:rowOff>
    </xdr:from>
    <xdr:to>
      <xdr:col>14</xdr:col>
      <xdr:colOff>0</xdr:colOff>
      <xdr:row>12</xdr:row>
      <xdr:rowOff>0</xdr:rowOff>
    </xdr:to>
    <xdr:sp macro="" textlink="">
      <xdr:nvSpPr>
        <xdr:cNvPr id="3" name="テキスト 204">
          <a:extLst>
            <a:ext uri="{FF2B5EF4-FFF2-40B4-BE49-F238E27FC236}">
              <a16:creationId xmlns:a16="http://schemas.microsoft.com/office/drawing/2014/main" id="{00000000-0008-0000-0700-000003000000}"/>
            </a:ext>
          </a:extLst>
        </xdr:cNvPr>
        <xdr:cNvSpPr txBox="1">
          <a:spLocks noChangeArrowheads="1"/>
        </xdr:cNvSpPr>
      </xdr:nvSpPr>
      <xdr:spPr bwMode="auto">
        <a:xfrm>
          <a:off x="6705600" y="2362200"/>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①</a:t>
          </a:r>
        </a:p>
        <a:p>
          <a:pPr algn="l" rtl="0">
            <a:defRPr sz="1000"/>
          </a:pPr>
          <a:endPar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14</xdr:col>
      <xdr:colOff>0</xdr:colOff>
      <xdr:row>15</xdr:row>
      <xdr:rowOff>0</xdr:rowOff>
    </xdr:from>
    <xdr:to>
      <xdr:col>14</xdr:col>
      <xdr:colOff>0</xdr:colOff>
      <xdr:row>16</xdr:row>
      <xdr:rowOff>0</xdr:rowOff>
    </xdr:to>
    <xdr:sp macro="" textlink="">
      <xdr:nvSpPr>
        <xdr:cNvPr id="4" name="テキスト 204">
          <a:extLst>
            <a:ext uri="{FF2B5EF4-FFF2-40B4-BE49-F238E27FC236}">
              <a16:creationId xmlns:a16="http://schemas.microsoft.com/office/drawing/2014/main" id="{00000000-0008-0000-0700-000004000000}"/>
            </a:ext>
          </a:extLst>
        </xdr:cNvPr>
        <xdr:cNvSpPr txBox="1">
          <a:spLocks noChangeArrowheads="1"/>
        </xdr:cNvSpPr>
      </xdr:nvSpPr>
      <xdr:spPr bwMode="auto">
        <a:xfrm>
          <a:off x="6705600" y="3086100"/>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①</a:t>
          </a:r>
        </a:p>
        <a:p>
          <a:pPr algn="l" rtl="0">
            <a:defRPr sz="1000"/>
          </a:pPr>
          <a:endPar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14</xdr:col>
      <xdr:colOff>0</xdr:colOff>
      <xdr:row>22</xdr:row>
      <xdr:rowOff>6350</xdr:rowOff>
    </xdr:from>
    <xdr:to>
      <xdr:col>14</xdr:col>
      <xdr:colOff>0</xdr:colOff>
      <xdr:row>23</xdr:row>
      <xdr:rowOff>3113</xdr:rowOff>
    </xdr:to>
    <xdr:sp macro="" textlink="">
      <xdr:nvSpPr>
        <xdr:cNvPr id="7" name="テキスト 204">
          <a:extLst>
            <a:ext uri="{FF2B5EF4-FFF2-40B4-BE49-F238E27FC236}">
              <a16:creationId xmlns:a16="http://schemas.microsoft.com/office/drawing/2014/main" id="{00000000-0008-0000-0700-000007000000}"/>
            </a:ext>
          </a:extLst>
        </xdr:cNvPr>
        <xdr:cNvSpPr txBox="1">
          <a:spLocks noChangeArrowheads="1"/>
        </xdr:cNvSpPr>
      </xdr:nvSpPr>
      <xdr:spPr bwMode="auto">
        <a:xfrm>
          <a:off x="6705600" y="4362450"/>
          <a:ext cx="0" cy="17145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endParaRPr>
        </a:p>
        <a:p>
          <a:pPr algn="l" rtl="0">
            <a:defRPr sz="1000"/>
          </a:pPr>
          <a:endPar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endParaRPr>
        </a:p>
        <a:p>
          <a:pPr algn="l" rtl="0">
            <a:defRPr sz="1000"/>
          </a:pPr>
          <a:r>
            <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rPr>
            <a:t>B</a:t>
          </a:r>
        </a:p>
        <a:p>
          <a:pPr algn="l" rtl="0">
            <a:defRPr sz="1000"/>
          </a:pPr>
          <a:r>
            <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rPr>
            <a:t>B</a:t>
          </a:r>
        </a:p>
      </xdr:txBody>
    </xdr:sp>
    <xdr:clientData/>
  </xdr:twoCellAnchor>
  <xdr:twoCellAnchor>
    <xdr:from>
      <xdr:col>24</xdr:col>
      <xdr:colOff>269875</xdr:colOff>
      <xdr:row>40</xdr:row>
      <xdr:rowOff>41275</xdr:rowOff>
    </xdr:from>
    <xdr:to>
      <xdr:col>24</xdr:col>
      <xdr:colOff>851782</xdr:colOff>
      <xdr:row>41</xdr:row>
      <xdr:rowOff>130507</xdr:rowOff>
    </xdr:to>
    <xdr:sp macro="" textlink="">
      <xdr:nvSpPr>
        <xdr:cNvPr id="16" name="Text Box 1">
          <a:extLst>
            <a:ext uri="{FF2B5EF4-FFF2-40B4-BE49-F238E27FC236}">
              <a16:creationId xmlns:a16="http://schemas.microsoft.com/office/drawing/2014/main" id="{00000000-0008-0000-0700-000010000000}"/>
            </a:ext>
          </a:extLst>
        </xdr:cNvPr>
        <xdr:cNvSpPr txBox="1">
          <a:spLocks noChangeArrowheads="1"/>
        </xdr:cNvSpPr>
      </xdr:nvSpPr>
      <xdr:spPr bwMode="auto">
        <a:xfrm>
          <a:off x="1381125" y="6838950"/>
          <a:ext cx="581025" cy="276225"/>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ＭＳ 明朝"/>
              <a:ea typeface="ＭＳ 明朝"/>
            </a:rPr>
            <a:t>賞　品</a:t>
          </a:r>
        </a:p>
      </xdr:txBody>
    </xdr:sp>
    <xdr:clientData/>
  </xdr:twoCellAnchor>
  <xdr:twoCellAnchor>
    <xdr:from>
      <xdr:col>5</xdr:col>
      <xdr:colOff>0</xdr:colOff>
      <xdr:row>39</xdr:row>
      <xdr:rowOff>0</xdr:rowOff>
    </xdr:from>
    <xdr:to>
      <xdr:col>5</xdr:col>
      <xdr:colOff>145701</xdr:colOff>
      <xdr:row>39</xdr:row>
      <xdr:rowOff>172509</xdr:rowOff>
    </xdr:to>
    <xdr:sp macro="" textlink="">
      <xdr:nvSpPr>
        <xdr:cNvPr id="23" name="テキスト 204">
          <a:extLst>
            <a:ext uri="{FF2B5EF4-FFF2-40B4-BE49-F238E27FC236}">
              <a16:creationId xmlns:a16="http://schemas.microsoft.com/office/drawing/2014/main" id="{00000000-0008-0000-0700-000017000000}"/>
            </a:ext>
          </a:extLst>
        </xdr:cNvPr>
        <xdr:cNvSpPr txBox="1">
          <a:spLocks noChangeArrowheads="1"/>
        </xdr:cNvSpPr>
      </xdr:nvSpPr>
      <xdr:spPr bwMode="auto">
        <a:xfrm>
          <a:off x="2943225" y="6610350"/>
          <a:ext cx="152400"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C</a:t>
          </a:r>
        </a:p>
      </xdr:txBody>
    </xdr:sp>
    <xdr:clientData/>
  </xdr:twoCellAnchor>
  <xdr:twoCellAnchor>
    <xdr:from>
      <xdr:col>6</xdr:col>
      <xdr:colOff>67236</xdr:colOff>
      <xdr:row>6</xdr:row>
      <xdr:rowOff>171823</xdr:rowOff>
    </xdr:from>
    <xdr:to>
      <xdr:col>6</xdr:col>
      <xdr:colOff>463177</xdr:colOff>
      <xdr:row>16</xdr:row>
      <xdr:rowOff>22411</xdr:rowOff>
    </xdr:to>
    <xdr:sp macro="" textlink="">
      <xdr:nvSpPr>
        <xdr:cNvPr id="5" name="テキスト ボックス 4">
          <a:extLst>
            <a:ext uri="{FF2B5EF4-FFF2-40B4-BE49-F238E27FC236}">
              <a16:creationId xmlns:a16="http://schemas.microsoft.com/office/drawing/2014/main" id="{4A8AA500-8D55-3A6E-536D-D15A697A7630}"/>
            </a:ext>
          </a:extLst>
        </xdr:cNvPr>
        <xdr:cNvSpPr txBox="1"/>
      </xdr:nvSpPr>
      <xdr:spPr>
        <a:xfrm>
          <a:off x="3324412" y="1740647"/>
          <a:ext cx="395941" cy="1643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荒天のため中止</a:t>
          </a:r>
        </a:p>
      </xdr:txBody>
    </xdr:sp>
    <xdr:clientData/>
  </xdr:twoCellAnchor>
  <xdr:twoCellAnchor>
    <xdr:from>
      <xdr:col>7</xdr:col>
      <xdr:colOff>67235</xdr:colOff>
      <xdr:row>6</xdr:row>
      <xdr:rowOff>171823</xdr:rowOff>
    </xdr:from>
    <xdr:to>
      <xdr:col>7</xdr:col>
      <xdr:colOff>463176</xdr:colOff>
      <xdr:row>16</xdr:row>
      <xdr:rowOff>22411</xdr:rowOff>
    </xdr:to>
    <xdr:sp macro="" textlink="">
      <xdr:nvSpPr>
        <xdr:cNvPr id="8" name="テキスト ボックス 7">
          <a:extLst>
            <a:ext uri="{FF2B5EF4-FFF2-40B4-BE49-F238E27FC236}">
              <a16:creationId xmlns:a16="http://schemas.microsoft.com/office/drawing/2014/main" id="{47D24F01-D904-4ABE-9BAF-B576E5D0230B}"/>
            </a:ext>
          </a:extLst>
        </xdr:cNvPr>
        <xdr:cNvSpPr txBox="1"/>
      </xdr:nvSpPr>
      <xdr:spPr>
        <a:xfrm>
          <a:off x="3877235" y="1740647"/>
          <a:ext cx="395941" cy="1643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荒天のため中止</a:t>
          </a:r>
        </a:p>
      </xdr:txBody>
    </xdr:sp>
    <xdr:clientData/>
  </xdr:twoCellAnchor>
  <xdr:twoCellAnchor>
    <xdr:from>
      <xdr:col>9</xdr:col>
      <xdr:colOff>89647</xdr:colOff>
      <xdr:row>7</xdr:row>
      <xdr:rowOff>7470</xdr:rowOff>
    </xdr:from>
    <xdr:to>
      <xdr:col>9</xdr:col>
      <xdr:colOff>485588</xdr:colOff>
      <xdr:row>16</xdr:row>
      <xdr:rowOff>37352</xdr:rowOff>
    </xdr:to>
    <xdr:sp macro="" textlink="">
      <xdr:nvSpPr>
        <xdr:cNvPr id="9" name="テキスト ボックス 8">
          <a:extLst>
            <a:ext uri="{FF2B5EF4-FFF2-40B4-BE49-F238E27FC236}">
              <a16:creationId xmlns:a16="http://schemas.microsoft.com/office/drawing/2014/main" id="{5B180FD5-1A5B-4FBA-8EC1-FFF12E1BE8AF}"/>
            </a:ext>
          </a:extLst>
        </xdr:cNvPr>
        <xdr:cNvSpPr txBox="1"/>
      </xdr:nvSpPr>
      <xdr:spPr>
        <a:xfrm>
          <a:off x="5005294" y="1755588"/>
          <a:ext cx="395941" cy="1643529"/>
        </a:xfrm>
        <a:prstGeom prst="rect">
          <a:avLst/>
        </a:prstGeom>
        <a:solidFill>
          <a:sysClr val="window" lastClr="FFFFFF"/>
        </a:solidFill>
        <a:ln w="9525" cmpd="sng">
          <a:solidFill>
            <a:sysClr val="window" lastClr="FFFFFF">
              <a:shade val="50000"/>
            </a:sysClr>
          </a:solidFill>
        </a:ln>
        <a:effectLst/>
      </xdr:spPr>
      <xdr:txBody>
        <a:bodyPr vertOverflow="clip" horzOverflow="clip" vert="wordArtVertRtl"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荒天のため中止</a:t>
          </a:r>
        </a:p>
      </xdr:txBody>
    </xdr:sp>
    <xdr:clientData/>
  </xdr:twoCellAnchor>
  <xdr:twoCellAnchor editAs="oneCell">
    <xdr:from>
      <xdr:col>13</xdr:col>
      <xdr:colOff>74706</xdr:colOff>
      <xdr:row>7</xdr:row>
      <xdr:rowOff>0</xdr:rowOff>
    </xdr:from>
    <xdr:to>
      <xdr:col>13</xdr:col>
      <xdr:colOff>483173</xdr:colOff>
      <xdr:row>16</xdr:row>
      <xdr:rowOff>44609</xdr:rowOff>
    </xdr:to>
    <xdr:pic>
      <xdr:nvPicPr>
        <xdr:cNvPr id="6" name="図 5">
          <a:extLst>
            <a:ext uri="{FF2B5EF4-FFF2-40B4-BE49-F238E27FC236}">
              <a16:creationId xmlns:a16="http://schemas.microsoft.com/office/drawing/2014/main" id="{7EB76AFF-A44D-0037-814A-6D9AD09A1DF7}"/>
            </a:ext>
          </a:extLst>
        </xdr:cNvPr>
        <xdr:cNvPicPr>
          <a:picLocks noChangeAspect="1"/>
        </xdr:cNvPicPr>
      </xdr:nvPicPr>
      <xdr:blipFill>
        <a:blip xmlns:r="http://schemas.openxmlformats.org/officeDocument/2006/relationships" r:embed="rId1"/>
        <a:stretch>
          <a:fillRect/>
        </a:stretch>
      </xdr:blipFill>
      <xdr:spPr>
        <a:xfrm>
          <a:off x="6499412" y="1748118"/>
          <a:ext cx="408467" cy="16582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5</xdr:row>
      <xdr:rowOff>0</xdr:rowOff>
    </xdr:from>
    <xdr:to>
      <xdr:col>12</xdr:col>
      <xdr:colOff>0</xdr:colOff>
      <xdr:row>6</xdr:row>
      <xdr:rowOff>28575</xdr:rowOff>
    </xdr:to>
    <xdr:sp macro="" textlink="">
      <xdr:nvSpPr>
        <xdr:cNvPr id="3" name="テキスト 204">
          <a:extLst>
            <a:ext uri="{FF2B5EF4-FFF2-40B4-BE49-F238E27FC236}">
              <a16:creationId xmlns:a16="http://schemas.microsoft.com/office/drawing/2014/main" id="{00000000-0008-0000-0800-000003000000}"/>
            </a:ext>
          </a:extLst>
        </xdr:cNvPr>
        <xdr:cNvSpPr txBox="1">
          <a:spLocks noChangeArrowheads="1"/>
        </xdr:cNvSpPr>
      </xdr:nvSpPr>
      <xdr:spPr bwMode="auto">
        <a:xfrm>
          <a:off x="7019925" y="1552575"/>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7</xdr:row>
      <xdr:rowOff>0</xdr:rowOff>
    </xdr:from>
    <xdr:to>
      <xdr:col>12</xdr:col>
      <xdr:colOff>0</xdr:colOff>
      <xdr:row>8</xdr:row>
      <xdr:rowOff>0</xdr:rowOff>
    </xdr:to>
    <xdr:sp macro="" textlink="">
      <xdr:nvSpPr>
        <xdr:cNvPr id="4" name="テキスト 204">
          <a:extLst>
            <a:ext uri="{FF2B5EF4-FFF2-40B4-BE49-F238E27FC236}">
              <a16:creationId xmlns:a16="http://schemas.microsoft.com/office/drawing/2014/main" id="{00000000-0008-0000-0800-000004000000}"/>
            </a:ext>
          </a:extLst>
        </xdr:cNvPr>
        <xdr:cNvSpPr txBox="1">
          <a:spLocks noChangeArrowheads="1"/>
        </xdr:cNvSpPr>
      </xdr:nvSpPr>
      <xdr:spPr bwMode="auto">
        <a:xfrm>
          <a:off x="7019925" y="20478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5" name="テキスト 204">
          <a:extLst>
            <a:ext uri="{FF2B5EF4-FFF2-40B4-BE49-F238E27FC236}">
              <a16:creationId xmlns:a16="http://schemas.microsoft.com/office/drawing/2014/main" id="{00000000-0008-0000-0800-000005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6" name="テキスト 204">
          <a:extLst>
            <a:ext uri="{FF2B5EF4-FFF2-40B4-BE49-F238E27FC236}">
              <a16:creationId xmlns:a16="http://schemas.microsoft.com/office/drawing/2014/main" id="{00000000-0008-0000-0800-000006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9</xdr:row>
      <xdr:rowOff>0</xdr:rowOff>
    </xdr:from>
    <xdr:to>
      <xdr:col>12</xdr:col>
      <xdr:colOff>0</xdr:colOff>
      <xdr:row>10</xdr:row>
      <xdr:rowOff>0</xdr:rowOff>
    </xdr:to>
    <xdr:sp macro="" textlink="">
      <xdr:nvSpPr>
        <xdr:cNvPr id="7" name="テキスト 204">
          <a:extLst>
            <a:ext uri="{FF2B5EF4-FFF2-40B4-BE49-F238E27FC236}">
              <a16:creationId xmlns:a16="http://schemas.microsoft.com/office/drawing/2014/main" id="{00000000-0008-0000-0800-000007000000}"/>
            </a:ext>
          </a:extLst>
        </xdr:cNvPr>
        <xdr:cNvSpPr txBox="1">
          <a:spLocks noChangeArrowheads="1"/>
        </xdr:cNvSpPr>
      </xdr:nvSpPr>
      <xdr:spPr bwMode="auto">
        <a:xfrm>
          <a:off x="7019925" y="25050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8" name="テキスト 204">
          <a:extLst>
            <a:ext uri="{FF2B5EF4-FFF2-40B4-BE49-F238E27FC236}">
              <a16:creationId xmlns:a16="http://schemas.microsoft.com/office/drawing/2014/main" id="{00000000-0008-0000-0800-000008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155575</xdr:rowOff>
    </xdr:from>
    <xdr:to>
      <xdr:col>12</xdr:col>
      <xdr:colOff>0</xdr:colOff>
      <xdr:row>7</xdr:row>
      <xdr:rowOff>19108</xdr:rowOff>
    </xdr:to>
    <xdr:sp macro="" textlink="">
      <xdr:nvSpPr>
        <xdr:cNvPr id="9" name="テキスト 204">
          <a:extLst>
            <a:ext uri="{FF2B5EF4-FFF2-40B4-BE49-F238E27FC236}">
              <a16:creationId xmlns:a16="http://schemas.microsoft.com/office/drawing/2014/main" id="{00000000-0008-0000-0800-000009000000}"/>
            </a:ext>
          </a:extLst>
        </xdr:cNvPr>
        <xdr:cNvSpPr txBox="1">
          <a:spLocks noChangeArrowheads="1"/>
        </xdr:cNvSpPr>
      </xdr:nvSpPr>
      <xdr:spPr bwMode="auto">
        <a:xfrm>
          <a:off x="7019925" y="1714500"/>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4</xdr:col>
      <xdr:colOff>9525</xdr:colOff>
      <xdr:row>11</xdr:row>
      <xdr:rowOff>9525</xdr:rowOff>
    </xdr:from>
    <xdr:to>
      <xdr:col>4</xdr:col>
      <xdr:colOff>161925</xdr:colOff>
      <xdr:row>12</xdr:row>
      <xdr:rowOff>0</xdr:rowOff>
    </xdr:to>
    <xdr:sp macro="" textlink="">
      <xdr:nvSpPr>
        <xdr:cNvPr id="41062" name="テキスト 204">
          <a:extLst>
            <a:ext uri="{FF2B5EF4-FFF2-40B4-BE49-F238E27FC236}">
              <a16:creationId xmlns:a16="http://schemas.microsoft.com/office/drawing/2014/main" id="{00000000-0008-0000-0800-000066A00000}"/>
            </a:ext>
          </a:extLst>
        </xdr:cNvPr>
        <xdr:cNvSpPr txBox="1">
          <a:spLocks noChangeArrowheads="1"/>
        </xdr:cNvSpPr>
      </xdr:nvSpPr>
      <xdr:spPr bwMode="auto">
        <a:xfrm>
          <a:off x="2114550" y="2971800"/>
          <a:ext cx="1524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17</xdr:row>
      <xdr:rowOff>0</xdr:rowOff>
    </xdr:from>
    <xdr:to>
      <xdr:col>4</xdr:col>
      <xdr:colOff>152400</xdr:colOff>
      <xdr:row>17</xdr:row>
      <xdr:rowOff>0</xdr:rowOff>
    </xdr:to>
    <xdr:sp macro="" textlink="">
      <xdr:nvSpPr>
        <xdr:cNvPr id="41063" name="テキスト 204">
          <a:extLst>
            <a:ext uri="{FF2B5EF4-FFF2-40B4-BE49-F238E27FC236}">
              <a16:creationId xmlns:a16="http://schemas.microsoft.com/office/drawing/2014/main" id="{00000000-0008-0000-0800-000067A00000}"/>
            </a:ext>
          </a:extLst>
        </xdr:cNvPr>
        <xdr:cNvSpPr txBox="1">
          <a:spLocks noChangeArrowheads="1"/>
        </xdr:cNvSpPr>
      </xdr:nvSpPr>
      <xdr:spPr bwMode="auto">
        <a:xfrm>
          <a:off x="2105025" y="4333875"/>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19050</xdr:colOff>
      <xdr:row>17</xdr:row>
      <xdr:rowOff>0</xdr:rowOff>
    </xdr:from>
    <xdr:to>
      <xdr:col>8</xdr:col>
      <xdr:colOff>164751</xdr:colOff>
      <xdr:row>17</xdr:row>
      <xdr:rowOff>0</xdr:rowOff>
    </xdr:to>
    <xdr:sp macro="" textlink="">
      <xdr:nvSpPr>
        <xdr:cNvPr id="12" name="テキスト 204">
          <a:extLst>
            <a:ext uri="{FF2B5EF4-FFF2-40B4-BE49-F238E27FC236}">
              <a16:creationId xmlns:a16="http://schemas.microsoft.com/office/drawing/2014/main" id="{00000000-0008-0000-0800-00000C000000}"/>
            </a:ext>
          </a:extLst>
        </xdr:cNvPr>
        <xdr:cNvSpPr txBox="1">
          <a:spLocks noChangeArrowheads="1"/>
        </xdr:cNvSpPr>
      </xdr:nvSpPr>
      <xdr:spPr bwMode="auto">
        <a:xfrm>
          <a:off x="4486275" y="433387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明朝"/>
            <a:ea typeface="ＭＳ 明朝"/>
          </a:endParaRPr>
        </a:p>
        <a:p>
          <a:pPr algn="l" rtl="0">
            <a:defRPr sz="1000"/>
          </a:pPr>
          <a:endParaRPr lang="en-US" altLang="ja-JP"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B</a:t>
          </a:r>
        </a:p>
        <a:p>
          <a:pPr algn="l" rtl="0">
            <a:defRPr sz="1000"/>
          </a:pPr>
          <a:r>
            <a:rPr lang="en-US" altLang="ja-JP" sz="1100" b="0" i="0" u="none" strike="noStrike" baseline="0">
              <a:solidFill>
                <a:srgbClr val="000000"/>
              </a:solidFill>
              <a:latin typeface="ＭＳ 明朝"/>
              <a:ea typeface="ＭＳ 明朝"/>
            </a:rPr>
            <a:t>B</a:t>
          </a:r>
        </a:p>
      </xdr:txBody>
    </xdr:sp>
    <xdr:clientData/>
  </xdr:twoCellAnchor>
  <xdr:twoCellAnchor>
    <xdr:from>
      <xdr:col>12</xdr:col>
      <xdr:colOff>0</xdr:colOff>
      <xdr:row>17</xdr:row>
      <xdr:rowOff>0</xdr:rowOff>
    </xdr:from>
    <xdr:to>
      <xdr:col>12</xdr:col>
      <xdr:colOff>0</xdr:colOff>
      <xdr:row>17</xdr:row>
      <xdr:rowOff>0</xdr:rowOff>
    </xdr:to>
    <xdr:sp macro="" textlink="">
      <xdr:nvSpPr>
        <xdr:cNvPr id="13" name="テキスト 204">
          <a:extLst>
            <a:ext uri="{FF2B5EF4-FFF2-40B4-BE49-F238E27FC236}">
              <a16:creationId xmlns:a16="http://schemas.microsoft.com/office/drawing/2014/main" id="{00000000-0008-0000-0800-00000D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明朝"/>
            <a:ea typeface="ＭＳ 明朝"/>
          </a:endParaRPr>
        </a:p>
        <a:p>
          <a:pPr algn="l" rtl="0">
            <a:defRPr sz="1000"/>
          </a:pPr>
          <a:endParaRPr lang="en-US" altLang="ja-JP"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B</a:t>
          </a:r>
        </a:p>
        <a:p>
          <a:pPr algn="l" rtl="0">
            <a:defRPr sz="1000"/>
          </a:pPr>
          <a:r>
            <a:rPr lang="en-US" altLang="ja-JP" sz="1100" b="0" i="0" u="none" strike="noStrike" baseline="0">
              <a:solidFill>
                <a:srgbClr val="000000"/>
              </a:solidFill>
              <a:latin typeface="ＭＳ 明朝"/>
              <a:ea typeface="ＭＳ 明朝"/>
            </a:rPr>
            <a:t>B</a:t>
          </a:r>
        </a:p>
      </xdr:txBody>
    </xdr:sp>
    <xdr:clientData/>
  </xdr:twoCellAnchor>
  <xdr:twoCellAnchor>
    <xdr:from>
      <xdr:col>2</xdr:col>
      <xdr:colOff>0</xdr:colOff>
      <xdr:row>32</xdr:row>
      <xdr:rowOff>0</xdr:rowOff>
    </xdr:from>
    <xdr:to>
      <xdr:col>2</xdr:col>
      <xdr:colOff>0</xdr:colOff>
      <xdr:row>32</xdr:row>
      <xdr:rowOff>0</xdr:rowOff>
    </xdr:to>
    <xdr:sp macro="" textlink="">
      <xdr:nvSpPr>
        <xdr:cNvPr id="19" name="テキスト 204">
          <a:extLst>
            <a:ext uri="{FF2B5EF4-FFF2-40B4-BE49-F238E27FC236}">
              <a16:creationId xmlns:a16="http://schemas.microsoft.com/office/drawing/2014/main" id="{00000000-0008-0000-0800-000013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0" name="テキスト 204">
          <a:extLst>
            <a:ext uri="{FF2B5EF4-FFF2-40B4-BE49-F238E27FC236}">
              <a16:creationId xmlns:a16="http://schemas.microsoft.com/office/drawing/2014/main" id="{00000000-0008-0000-0800-000014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1" name="テキスト 204">
          <a:extLst>
            <a:ext uri="{FF2B5EF4-FFF2-40B4-BE49-F238E27FC236}">
              <a16:creationId xmlns:a16="http://schemas.microsoft.com/office/drawing/2014/main" id="{00000000-0008-0000-0800-000015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2" name="テキスト 204">
          <a:extLst>
            <a:ext uri="{FF2B5EF4-FFF2-40B4-BE49-F238E27FC236}">
              <a16:creationId xmlns:a16="http://schemas.microsoft.com/office/drawing/2014/main" id="{00000000-0008-0000-0800-000016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0</xdr:rowOff>
    </xdr:from>
    <xdr:to>
      <xdr:col>10</xdr:col>
      <xdr:colOff>0</xdr:colOff>
      <xdr:row>21</xdr:row>
      <xdr:rowOff>28575</xdr:rowOff>
    </xdr:to>
    <xdr:sp macro="" textlink="">
      <xdr:nvSpPr>
        <xdr:cNvPr id="23" name="テキスト 204">
          <a:extLst>
            <a:ext uri="{FF2B5EF4-FFF2-40B4-BE49-F238E27FC236}">
              <a16:creationId xmlns:a16="http://schemas.microsoft.com/office/drawing/2014/main" id="{00000000-0008-0000-0800-000017000000}"/>
            </a:ext>
          </a:extLst>
        </xdr:cNvPr>
        <xdr:cNvSpPr txBox="1">
          <a:spLocks noChangeArrowheads="1"/>
        </xdr:cNvSpPr>
      </xdr:nvSpPr>
      <xdr:spPr bwMode="auto">
        <a:xfrm>
          <a:off x="574357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22</xdr:row>
      <xdr:rowOff>0</xdr:rowOff>
    </xdr:from>
    <xdr:to>
      <xdr:col>10</xdr:col>
      <xdr:colOff>0</xdr:colOff>
      <xdr:row>23</xdr:row>
      <xdr:rowOff>0</xdr:rowOff>
    </xdr:to>
    <xdr:sp macro="" textlink="">
      <xdr:nvSpPr>
        <xdr:cNvPr id="24" name="テキスト 204">
          <a:extLst>
            <a:ext uri="{FF2B5EF4-FFF2-40B4-BE49-F238E27FC236}">
              <a16:creationId xmlns:a16="http://schemas.microsoft.com/office/drawing/2014/main" id="{00000000-0008-0000-0800-000018000000}"/>
            </a:ext>
          </a:extLst>
        </xdr:cNvPr>
        <xdr:cNvSpPr txBox="1">
          <a:spLocks noChangeArrowheads="1"/>
        </xdr:cNvSpPr>
      </xdr:nvSpPr>
      <xdr:spPr bwMode="auto">
        <a:xfrm>
          <a:off x="5743575" y="58674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24</xdr:row>
      <xdr:rowOff>0</xdr:rowOff>
    </xdr:from>
    <xdr:to>
      <xdr:col>10</xdr:col>
      <xdr:colOff>0</xdr:colOff>
      <xdr:row>25</xdr:row>
      <xdr:rowOff>0</xdr:rowOff>
    </xdr:to>
    <xdr:sp macro="" textlink="">
      <xdr:nvSpPr>
        <xdr:cNvPr id="25" name="テキスト 204">
          <a:extLst>
            <a:ext uri="{FF2B5EF4-FFF2-40B4-BE49-F238E27FC236}">
              <a16:creationId xmlns:a16="http://schemas.microsoft.com/office/drawing/2014/main" id="{00000000-0008-0000-0800-000019000000}"/>
            </a:ext>
          </a:extLst>
        </xdr:cNvPr>
        <xdr:cNvSpPr txBox="1">
          <a:spLocks noChangeArrowheads="1"/>
        </xdr:cNvSpPr>
      </xdr:nvSpPr>
      <xdr:spPr bwMode="auto">
        <a:xfrm>
          <a:off x="5743575" y="63246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155575</xdr:rowOff>
    </xdr:from>
    <xdr:to>
      <xdr:col>10</xdr:col>
      <xdr:colOff>0</xdr:colOff>
      <xdr:row>22</xdr:row>
      <xdr:rowOff>19108</xdr:rowOff>
    </xdr:to>
    <xdr:sp macro="" textlink="">
      <xdr:nvSpPr>
        <xdr:cNvPr id="26" name="テキスト 204">
          <a:extLst>
            <a:ext uri="{FF2B5EF4-FFF2-40B4-BE49-F238E27FC236}">
              <a16:creationId xmlns:a16="http://schemas.microsoft.com/office/drawing/2014/main" id="{00000000-0008-0000-0800-00001A000000}"/>
            </a:ext>
          </a:extLst>
        </xdr:cNvPr>
        <xdr:cNvSpPr txBox="1">
          <a:spLocks noChangeArrowheads="1"/>
        </xdr:cNvSpPr>
      </xdr:nvSpPr>
      <xdr:spPr bwMode="auto">
        <a:xfrm>
          <a:off x="5743575" y="5534025"/>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20</xdr:row>
      <xdr:rowOff>0</xdr:rowOff>
    </xdr:from>
    <xdr:to>
      <xdr:col>12</xdr:col>
      <xdr:colOff>0</xdr:colOff>
      <xdr:row>21</xdr:row>
      <xdr:rowOff>28575</xdr:rowOff>
    </xdr:to>
    <xdr:sp macro="" textlink="">
      <xdr:nvSpPr>
        <xdr:cNvPr id="27" name="テキスト 204">
          <a:extLst>
            <a:ext uri="{FF2B5EF4-FFF2-40B4-BE49-F238E27FC236}">
              <a16:creationId xmlns:a16="http://schemas.microsoft.com/office/drawing/2014/main" id="{00000000-0008-0000-0800-00001B000000}"/>
            </a:ext>
          </a:extLst>
        </xdr:cNvPr>
        <xdr:cNvSpPr txBox="1">
          <a:spLocks noChangeArrowheads="1"/>
        </xdr:cNvSpPr>
      </xdr:nvSpPr>
      <xdr:spPr bwMode="auto">
        <a:xfrm>
          <a:off x="701992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0</xdr:rowOff>
    </xdr:from>
    <xdr:to>
      <xdr:col>12</xdr:col>
      <xdr:colOff>0</xdr:colOff>
      <xdr:row>6</xdr:row>
      <xdr:rowOff>28575</xdr:rowOff>
    </xdr:to>
    <xdr:sp macro="" textlink="">
      <xdr:nvSpPr>
        <xdr:cNvPr id="34" name="テキスト 204">
          <a:extLst>
            <a:ext uri="{FF2B5EF4-FFF2-40B4-BE49-F238E27FC236}">
              <a16:creationId xmlns:a16="http://schemas.microsoft.com/office/drawing/2014/main" id="{00000000-0008-0000-0800-000022000000}"/>
            </a:ext>
          </a:extLst>
        </xdr:cNvPr>
        <xdr:cNvSpPr txBox="1">
          <a:spLocks noChangeArrowheads="1"/>
        </xdr:cNvSpPr>
      </xdr:nvSpPr>
      <xdr:spPr bwMode="auto">
        <a:xfrm>
          <a:off x="7019925" y="1552575"/>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7</xdr:row>
      <xdr:rowOff>0</xdr:rowOff>
    </xdr:from>
    <xdr:to>
      <xdr:col>12</xdr:col>
      <xdr:colOff>0</xdr:colOff>
      <xdr:row>8</xdr:row>
      <xdr:rowOff>0</xdr:rowOff>
    </xdr:to>
    <xdr:sp macro="" textlink="">
      <xdr:nvSpPr>
        <xdr:cNvPr id="35" name="テキスト 204">
          <a:extLst>
            <a:ext uri="{FF2B5EF4-FFF2-40B4-BE49-F238E27FC236}">
              <a16:creationId xmlns:a16="http://schemas.microsoft.com/office/drawing/2014/main" id="{00000000-0008-0000-0800-000023000000}"/>
            </a:ext>
          </a:extLst>
        </xdr:cNvPr>
        <xdr:cNvSpPr txBox="1">
          <a:spLocks noChangeArrowheads="1"/>
        </xdr:cNvSpPr>
      </xdr:nvSpPr>
      <xdr:spPr bwMode="auto">
        <a:xfrm>
          <a:off x="7019925" y="20478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155575</xdr:rowOff>
    </xdr:from>
    <xdr:to>
      <xdr:col>12</xdr:col>
      <xdr:colOff>0</xdr:colOff>
      <xdr:row>7</xdr:row>
      <xdr:rowOff>19108</xdr:rowOff>
    </xdr:to>
    <xdr:sp macro="" textlink="">
      <xdr:nvSpPr>
        <xdr:cNvPr id="36" name="テキスト 204">
          <a:extLst>
            <a:ext uri="{FF2B5EF4-FFF2-40B4-BE49-F238E27FC236}">
              <a16:creationId xmlns:a16="http://schemas.microsoft.com/office/drawing/2014/main" id="{00000000-0008-0000-0800-000024000000}"/>
            </a:ext>
          </a:extLst>
        </xdr:cNvPr>
        <xdr:cNvSpPr txBox="1">
          <a:spLocks noChangeArrowheads="1"/>
        </xdr:cNvSpPr>
      </xdr:nvSpPr>
      <xdr:spPr bwMode="auto">
        <a:xfrm>
          <a:off x="7019925" y="1714500"/>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0</xdr:rowOff>
    </xdr:from>
    <xdr:to>
      <xdr:col>10</xdr:col>
      <xdr:colOff>0</xdr:colOff>
      <xdr:row>21</xdr:row>
      <xdr:rowOff>28575</xdr:rowOff>
    </xdr:to>
    <xdr:sp macro="" textlink="">
      <xdr:nvSpPr>
        <xdr:cNvPr id="33" name="テキスト 204">
          <a:extLst>
            <a:ext uri="{FF2B5EF4-FFF2-40B4-BE49-F238E27FC236}">
              <a16:creationId xmlns:a16="http://schemas.microsoft.com/office/drawing/2014/main" id="{00000000-0008-0000-0800-000021000000}"/>
            </a:ext>
          </a:extLst>
        </xdr:cNvPr>
        <xdr:cNvSpPr txBox="1">
          <a:spLocks noChangeArrowheads="1"/>
        </xdr:cNvSpPr>
      </xdr:nvSpPr>
      <xdr:spPr bwMode="auto">
        <a:xfrm>
          <a:off x="593407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22</xdr:row>
      <xdr:rowOff>0</xdr:rowOff>
    </xdr:from>
    <xdr:to>
      <xdr:col>10</xdr:col>
      <xdr:colOff>0</xdr:colOff>
      <xdr:row>23</xdr:row>
      <xdr:rowOff>0</xdr:rowOff>
    </xdr:to>
    <xdr:sp macro="" textlink="">
      <xdr:nvSpPr>
        <xdr:cNvPr id="37" name="テキスト 204">
          <a:extLst>
            <a:ext uri="{FF2B5EF4-FFF2-40B4-BE49-F238E27FC236}">
              <a16:creationId xmlns:a16="http://schemas.microsoft.com/office/drawing/2014/main" id="{00000000-0008-0000-0800-000025000000}"/>
            </a:ext>
          </a:extLst>
        </xdr:cNvPr>
        <xdr:cNvSpPr txBox="1">
          <a:spLocks noChangeArrowheads="1"/>
        </xdr:cNvSpPr>
      </xdr:nvSpPr>
      <xdr:spPr bwMode="auto">
        <a:xfrm>
          <a:off x="5934075" y="58674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24</xdr:row>
      <xdr:rowOff>0</xdr:rowOff>
    </xdr:from>
    <xdr:to>
      <xdr:col>10</xdr:col>
      <xdr:colOff>0</xdr:colOff>
      <xdr:row>25</xdr:row>
      <xdr:rowOff>0</xdr:rowOff>
    </xdr:to>
    <xdr:sp macro="" textlink="">
      <xdr:nvSpPr>
        <xdr:cNvPr id="38" name="テキスト 204">
          <a:extLst>
            <a:ext uri="{FF2B5EF4-FFF2-40B4-BE49-F238E27FC236}">
              <a16:creationId xmlns:a16="http://schemas.microsoft.com/office/drawing/2014/main" id="{00000000-0008-0000-0800-000026000000}"/>
            </a:ext>
          </a:extLst>
        </xdr:cNvPr>
        <xdr:cNvSpPr txBox="1">
          <a:spLocks noChangeArrowheads="1"/>
        </xdr:cNvSpPr>
      </xdr:nvSpPr>
      <xdr:spPr bwMode="auto">
        <a:xfrm>
          <a:off x="5934075" y="63246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155575</xdr:rowOff>
    </xdr:from>
    <xdr:to>
      <xdr:col>10</xdr:col>
      <xdr:colOff>0</xdr:colOff>
      <xdr:row>22</xdr:row>
      <xdr:rowOff>19108</xdr:rowOff>
    </xdr:to>
    <xdr:sp macro="" textlink="">
      <xdr:nvSpPr>
        <xdr:cNvPr id="39" name="テキスト 204">
          <a:extLst>
            <a:ext uri="{FF2B5EF4-FFF2-40B4-BE49-F238E27FC236}">
              <a16:creationId xmlns:a16="http://schemas.microsoft.com/office/drawing/2014/main" id="{00000000-0008-0000-0800-000027000000}"/>
            </a:ext>
          </a:extLst>
        </xdr:cNvPr>
        <xdr:cNvSpPr txBox="1">
          <a:spLocks noChangeArrowheads="1"/>
        </xdr:cNvSpPr>
      </xdr:nvSpPr>
      <xdr:spPr bwMode="auto">
        <a:xfrm>
          <a:off x="5934075" y="5534025"/>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21</xdr:row>
      <xdr:rowOff>0</xdr:rowOff>
    </xdr:from>
    <xdr:to>
      <xdr:col>10</xdr:col>
      <xdr:colOff>0</xdr:colOff>
      <xdr:row>22</xdr:row>
      <xdr:rowOff>0</xdr:rowOff>
    </xdr:to>
    <xdr:sp macro="" textlink="">
      <xdr:nvSpPr>
        <xdr:cNvPr id="41" name="テキスト 204">
          <a:extLst>
            <a:ext uri="{FF2B5EF4-FFF2-40B4-BE49-F238E27FC236}">
              <a16:creationId xmlns:a16="http://schemas.microsoft.com/office/drawing/2014/main" id="{00000000-0008-0000-0800-000029000000}"/>
            </a:ext>
          </a:extLst>
        </xdr:cNvPr>
        <xdr:cNvSpPr txBox="1">
          <a:spLocks noChangeArrowheads="1"/>
        </xdr:cNvSpPr>
      </xdr:nvSpPr>
      <xdr:spPr bwMode="auto">
        <a:xfrm>
          <a:off x="5934075" y="58864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23</xdr:row>
      <xdr:rowOff>0</xdr:rowOff>
    </xdr:from>
    <xdr:to>
      <xdr:col>10</xdr:col>
      <xdr:colOff>0</xdr:colOff>
      <xdr:row>24</xdr:row>
      <xdr:rowOff>0</xdr:rowOff>
    </xdr:to>
    <xdr:sp macro="" textlink="">
      <xdr:nvSpPr>
        <xdr:cNvPr id="42" name="テキスト 204">
          <a:extLst>
            <a:ext uri="{FF2B5EF4-FFF2-40B4-BE49-F238E27FC236}">
              <a16:creationId xmlns:a16="http://schemas.microsoft.com/office/drawing/2014/main" id="{00000000-0008-0000-0800-00002A000000}"/>
            </a:ext>
          </a:extLst>
        </xdr:cNvPr>
        <xdr:cNvSpPr txBox="1">
          <a:spLocks noChangeArrowheads="1"/>
        </xdr:cNvSpPr>
      </xdr:nvSpPr>
      <xdr:spPr bwMode="auto">
        <a:xfrm>
          <a:off x="5934075" y="63436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21</xdr:row>
      <xdr:rowOff>0</xdr:rowOff>
    </xdr:from>
    <xdr:to>
      <xdr:col>10</xdr:col>
      <xdr:colOff>0</xdr:colOff>
      <xdr:row>22</xdr:row>
      <xdr:rowOff>0</xdr:rowOff>
    </xdr:to>
    <xdr:sp macro="" textlink="">
      <xdr:nvSpPr>
        <xdr:cNvPr id="43" name="テキスト 204">
          <a:extLst>
            <a:ext uri="{FF2B5EF4-FFF2-40B4-BE49-F238E27FC236}">
              <a16:creationId xmlns:a16="http://schemas.microsoft.com/office/drawing/2014/main" id="{00000000-0008-0000-0800-00002B000000}"/>
            </a:ext>
          </a:extLst>
        </xdr:cNvPr>
        <xdr:cNvSpPr txBox="1">
          <a:spLocks noChangeArrowheads="1"/>
        </xdr:cNvSpPr>
      </xdr:nvSpPr>
      <xdr:spPr bwMode="auto">
        <a:xfrm>
          <a:off x="5934075" y="58864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23</xdr:row>
      <xdr:rowOff>0</xdr:rowOff>
    </xdr:from>
    <xdr:to>
      <xdr:col>10</xdr:col>
      <xdr:colOff>0</xdr:colOff>
      <xdr:row>24</xdr:row>
      <xdr:rowOff>0</xdr:rowOff>
    </xdr:to>
    <xdr:sp macro="" textlink="">
      <xdr:nvSpPr>
        <xdr:cNvPr id="44" name="テキスト 204">
          <a:extLst>
            <a:ext uri="{FF2B5EF4-FFF2-40B4-BE49-F238E27FC236}">
              <a16:creationId xmlns:a16="http://schemas.microsoft.com/office/drawing/2014/main" id="{00000000-0008-0000-0800-00002C000000}"/>
            </a:ext>
          </a:extLst>
        </xdr:cNvPr>
        <xdr:cNvSpPr txBox="1">
          <a:spLocks noChangeArrowheads="1"/>
        </xdr:cNvSpPr>
      </xdr:nvSpPr>
      <xdr:spPr bwMode="auto">
        <a:xfrm>
          <a:off x="5934075" y="63436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22412</xdr:colOff>
      <xdr:row>6</xdr:row>
      <xdr:rowOff>141941</xdr:rowOff>
    </xdr:from>
    <xdr:to>
      <xdr:col>8</xdr:col>
      <xdr:colOff>37353</xdr:colOff>
      <xdr:row>9</xdr:row>
      <xdr:rowOff>44823</xdr:rowOff>
    </xdr:to>
    <xdr:sp macro="" textlink="">
      <xdr:nvSpPr>
        <xdr:cNvPr id="2" name="テキスト ボックス 1">
          <a:extLst>
            <a:ext uri="{FF2B5EF4-FFF2-40B4-BE49-F238E27FC236}">
              <a16:creationId xmlns:a16="http://schemas.microsoft.com/office/drawing/2014/main" id="{F2A6F4B1-B19C-5A2C-0A2D-59CB8E40FDF9}"/>
            </a:ext>
          </a:extLst>
        </xdr:cNvPr>
        <xdr:cNvSpPr txBox="1"/>
      </xdr:nvSpPr>
      <xdr:spPr>
        <a:xfrm>
          <a:off x="978647" y="1262529"/>
          <a:ext cx="3638177" cy="4407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台風のため中止</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2"/>
  <sheetViews>
    <sheetView topLeftCell="A4" zoomScale="85" zoomScaleNormal="85" workbookViewId="0"/>
  </sheetViews>
  <sheetFormatPr defaultColWidth="9" defaultRowHeight="13" x14ac:dyDescent="0.2"/>
  <cols>
    <col min="1" max="1" width="1.7265625" style="190" customWidth="1"/>
    <col min="2" max="2" width="5" style="190" customWidth="1"/>
    <col min="3" max="3" width="7" style="190" customWidth="1"/>
    <col min="4" max="4" width="18" style="190" customWidth="1"/>
    <col min="5" max="5" width="8" style="190" hidden="1" customWidth="1"/>
    <col min="6" max="6" width="5" style="190" customWidth="1"/>
    <col min="7" max="7" width="10.90625" style="190" customWidth="1"/>
    <col min="8" max="8" width="8.36328125" style="190" customWidth="1"/>
    <col min="9" max="9" width="8.6328125" style="190" customWidth="1"/>
    <col min="10" max="10" width="5" style="190" customWidth="1"/>
    <col min="11" max="11" width="8.453125" style="190" customWidth="1"/>
    <col min="12" max="12" width="10.90625" style="190" customWidth="1"/>
    <col min="13" max="13" width="9.453125" style="190" customWidth="1"/>
    <col min="14" max="14" width="7.90625" style="190" customWidth="1"/>
    <col min="15" max="15" width="8" style="190" customWidth="1"/>
    <col min="16" max="16" width="12" style="190" bestFit="1" customWidth="1"/>
    <col min="17" max="17" width="11.6328125" style="190" customWidth="1"/>
    <col min="18" max="18" width="1.08984375" style="190" customWidth="1"/>
    <col min="19" max="19" width="4.90625" style="190" customWidth="1"/>
    <col min="20" max="22" width="7.6328125" style="190" hidden="1" customWidth="1"/>
    <col min="23" max="23" width="8.26953125" style="190" customWidth="1"/>
    <col min="24" max="25" width="7.6328125" style="190" customWidth="1"/>
    <col min="26" max="26" width="4.453125" style="190" customWidth="1"/>
    <col min="27" max="29" width="8" style="190" customWidth="1"/>
    <col min="30" max="16384" width="9" style="190"/>
  </cols>
  <sheetData>
    <row r="1" spans="1:29" ht="9.75" customHeight="1" thickBot="1" x14ac:dyDescent="0.25">
      <c r="A1" s="108"/>
      <c r="B1" s="108"/>
      <c r="C1" s="108"/>
      <c r="D1" s="108"/>
      <c r="E1" s="108"/>
      <c r="F1" s="108"/>
      <c r="G1" s="108"/>
      <c r="H1" s="108"/>
      <c r="I1" s="108"/>
      <c r="J1" s="108"/>
      <c r="K1" s="108"/>
      <c r="L1" s="108"/>
      <c r="M1" s="108"/>
      <c r="N1" s="108"/>
      <c r="O1" s="108"/>
      <c r="P1" s="108"/>
      <c r="Q1" s="108"/>
      <c r="R1" s="108"/>
      <c r="S1" s="108"/>
    </row>
    <row r="2" spans="1:29" ht="21" x14ac:dyDescent="0.3">
      <c r="A2" s="108"/>
      <c r="B2" s="99"/>
      <c r="C2" s="100"/>
      <c r="D2" s="426" t="str">
        <f>参照ﾃﾞｰﾀ!P4</f>
        <v>2024年</v>
      </c>
      <c r="E2" s="426"/>
      <c r="F2" s="426"/>
      <c r="G2" s="101" t="s">
        <v>172</v>
      </c>
      <c r="H2" s="102"/>
      <c r="I2" s="103"/>
      <c r="J2" s="99"/>
      <c r="K2" s="104"/>
      <c r="L2" s="99"/>
      <c r="M2" s="105" t="s">
        <v>41</v>
      </c>
      <c r="N2" s="106" t="s">
        <v>197</v>
      </c>
      <c r="O2" s="107" t="s">
        <v>43</v>
      </c>
      <c r="P2" s="240">
        <v>45494</v>
      </c>
      <c r="Q2" s="241">
        <v>0.4375</v>
      </c>
      <c r="R2" s="347"/>
      <c r="S2" s="99"/>
      <c r="T2" s="192" t="s">
        <v>2</v>
      </c>
      <c r="U2" s="191"/>
      <c r="V2" s="191"/>
      <c r="W2" s="191"/>
      <c r="X2" s="191"/>
      <c r="Y2" s="191"/>
      <c r="Z2" s="191"/>
    </row>
    <row r="3" spans="1:29" ht="21.75" customHeight="1" thickBot="1" x14ac:dyDescent="0.35">
      <c r="A3" s="108"/>
      <c r="B3" s="99"/>
      <c r="C3" s="108"/>
      <c r="D3" s="109" t="s">
        <v>273</v>
      </c>
      <c r="E3" s="427" t="s">
        <v>53</v>
      </c>
      <c r="F3" s="427"/>
      <c r="G3" s="427"/>
      <c r="H3" s="427"/>
      <c r="I3" s="427"/>
      <c r="J3" s="437" t="s">
        <v>73</v>
      </c>
      <c r="K3" s="437"/>
      <c r="L3" s="99"/>
      <c r="M3" s="110" t="s">
        <v>64</v>
      </c>
      <c r="N3" s="111">
        <f>IF(ISBLANK(N2),"",VLOOKUP(N2,コース・距離,2,FALSE))</f>
        <v>16.7</v>
      </c>
      <c r="O3" s="112" t="s">
        <v>0</v>
      </c>
      <c r="P3" s="113">
        <v>17</v>
      </c>
      <c r="Q3" s="114" t="s">
        <v>1</v>
      </c>
      <c r="R3" s="348"/>
      <c r="S3" s="99"/>
      <c r="T3" s="191" t="s">
        <v>196</v>
      </c>
      <c r="U3" s="191"/>
      <c r="V3" s="191"/>
      <c r="W3" s="192" t="s">
        <v>2</v>
      </c>
      <c r="X3" s="191"/>
      <c r="Y3" s="191"/>
      <c r="Z3" s="191"/>
      <c r="AA3" s="193" t="s">
        <v>65</v>
      </c>
    </row>
    <row r="4" spans="1:29" ht="7.5" customHeight="1" thickBot="1" x14ac:dyDescent="0.3">
      <c r="A4" s="108"/>
      <c r="B4" s="99"/>
      <c r="C4" s="99"/>
      <c r="D4" s="99"/>
      <c r="E4" s="99"/>
      <c r="F4" s="99"/>
      <c r="G4" s="99"/>
      <c r="H4" s="99"/>
      <c r="I4" s="99"/>
      <c r="J4" s="99"/>
      <c r="K4" s="99"/>
      <c r="L4" s="99"/>
      <c r="M4" s="99"/>
      <c r="N4" s="99"/>
      <c r="O4" s="99"/>
      <c r="P4" s="99"/>
      <c r="Q4" s="99"/>
      <c r="R4" s="99"/>
      <c r="S4" s="99"/>
      <c r="T4" s="191"/>
      <c r="U4" s="191"/>
      <c r="V4" s="191"/>
      <c r="W4" s="194"/>
      <c r="X4" s="191"/>
      <c r="Y4" s="191"/>
      <c r="Z4" s="191"/>
    </row>
    <row r="5" spans="1:29" ht="14" x14ac:dyDescent="0.2">
      <c r="A5" s="108"/>
      <c r="B5" s="115" t="s">
        <v>3</v>
      </c>
      <c r="C5" s="116" t="s">
        <v>4</v>
      </c>
      <c r="D5" s="116" t="s">
        <v>5</v>
      </c>
      <c r="E5" s="116" t="s">
        <v>6</v>
      </c>
      <c r="F5" s="116" t="s">
        <v>7</v>
      </c>
      <c r="G5" s="116" t="s">
        <v>8</v>
      </c>
      <c r="H5" s="116" t="s">
        <v>9</v>
      </c>
      <c r="I5" s="116" t="s">
        <v>10</v>
      </c>
      <c r="J5" s="116" t="s">
        <v>11</v>
      </c>
      <c r="K5" s="116" t="s">
        <v>12</v>
      </c>
      <c r="L5" s="117" t="s">
        <v>208</v>
      </c>
      <c r="M5" s="117" t="s">
        <v>205</v>
      </c>
      <c r="N5" s="116" t="s">
        <v>60</v>
      </c>
      <c r="O5" s="116" t="s">
        <v>13</v>
      </c>
      <c r="P5" s="438" t="s">
        <v>59</v>
      </c>
      <c r="Q5" s="439"/>
      <c r="R5" s="349"/>
      <c r="S5" s="188"/>
      <c r="T5" s="197" t="s">
        <v>10</v>
      </c>
      <c r="U5" s="195" t="s">
        <v>10</v>
      </c>
      <c r="V5" s="198" t="s">
        <v>10</v>
      </c>
      <c r="W5" s="197" t="s">
        <v>10</v>
      </c>
      <c r="X5" s="195" t="s">
        <v>10</v>
      </c>
      <c r="Y5" s="198" t="s">
        <v>10</v>
      </c>
      <c r="Z5" s="196"/>
      <c r="AA5" s="197" t="s">
        <v>13</v>
      </c>
      <c r="AB5" s="195" t="s">
        <v>13</v>
      </c>
      <c r="AC5" s="198" t="s">
        <v>13</v>
      </c>
    </row>
    <row r="6" spans="1:29" ht="14" x14ac:dyDescent="0.2">
      <c r="A6" s="108"/>
      <c r="B6" s="118"/>
      <c r="C6" s="119" t="s">
        <v>14</v>
      </c>
      <c r="D6" s="120"/>
      <c r="E6" s="121" t="s">
        <v>15</v>
      </c>
      <c r="F6" s="121"/>
      <c r="G6" s="119" t="s">
        <v>16</v>
      </c>
      <c r="H6" s="121" t="s">
        <v>17</v>
      </c>
      <c r="I6" s="119" t="s">
        <v>194</v>
      </c>
      <c r="J6" s="121" t="s">
        <v>18</v>
      </c>
      <c r="K6" s="121" t="s">
        <v>17</v>
      </c>
      <c r="L6" s="119" t="s">
        <v>16</v>
      </c>
      <c r="M6" s="121" t="s">
        <v>35</v>
      </c>
      <c r="N6" s="121" t="s">
        <v>19</v>
      </c>
      <c r="O6" s="122" t="str">
        <f>"MAX=20"</f>
        <v>MAX=20</v>
      </c>
      <c r="P6" s="123"/>
      <c r="Q6" s="124"/>
      <c r="R6" s="188"/>
      <c r="S6" s="189"/>
      <c r="T6" s="201" t="s">
        <v>20</v>
      </c>
      <c r="U6" s="199" t="s">
        <v>22</v>
      </c>
      <c r="V6" s="202" t="s">
        <v>21</v>
      </c>
      <c r="W6" s="201" t="s">
        <v>20</v>
      </c>
      <c r="X6" s="199" t="s">
        <v>22</v>
      </c>
      <c r="Y6" s="202" t="s">
        <v>21</v>
      </c>
      <c r="Z6" s="200"/>
      <c r="AA6" s="201" t="s">
        <v>67</v>
      </c>
      <c r="AB6" s="199" t="s">
        <v>68</v>
      </c>
      <c r="AC6" s="202" t="s">
        <v>69</v>
      </c>
    </row>
    <row r="7" spans="1:29" ht="14" x14ac:dyDescent="0.2">
      <c r="A7" s="108"/>
      <c r="B7" s="125">
        <v>1</v>
      </c>
      <c r="C7" s="126">
        <v>380</v>
      </c>
      <c r="D7" s="127" t="str">
        <f t="shared" ref="D7:D23" si="0">IF(ISBLANK(C7),"",VLOOKUP(C7,各艇データ,2,FALSE))</f>
        <v>テティス</v>
      </c>
      <c r="E7" s="225">
        <f t="shared" ref="E7:E23" si="1">IF($I$6="Ⅰ",T7,IF($I$6="Ⅱ",U7,IF($I$6="Ⅲ",V7,"")))</f>
        <v>0</v>
      </c>
      <c r="F7" s="128">
        <v>1</v>
      </c>
      <c r="G7" s="129">
        <v>0.54091435185185188</v>
      </c>
      <c r="H7" s="126">
        <f t="shared" ref="H7:H23" si="2">IFERROR(IF(G7-$Q$2&lt;=0,"",(G7-$Q$2)*86400),"")</f>
        <v>8935.0000000000018</v>
      </c>
      <c r="I7" s="130">
        <f t="shared" ref="I7:I23" si="3">IF($I$6="Ⅰ",W7,IF($I$6="Ⅱ",X7,IF($I$6="Ⅲ",Y7,"")))</f>
        <v>557.82500000000005</v>
      </c>
      <c r="J7" s="128"/>
      <c r="K7" s="131">
        <f t="shared" ref="K7:K23" si="4">IFERROR(H7*(1+0.01*J7)-I7*$N$3,"")</f>
        <v>-380.67749999999796</v>
      </c>
      <c r="L7" s="129">
        <f t="shared" ref="L7:L11" si="5">IFERROR((K7-$K$7)/86400,"")</f>
        <v>0</v>
      </c>
      <c r="M7" s="132">
        <f t="shared" ref="M7:M11" si="6">IFERROR((K7-$K$7)/$N$3,"")</f>
        <v>0</v>
      </c>
      <c r="N7" s="133">
        <f t="shared" ref="N7:N11" si="7">IFERROR($N$3/(H7/3600),"")</f>
        <v>6.7285954113038597</v>
      </c>
      <c r="O7" s="134">
        <f>ROUND(IF($O$6="MAX=20",AA7,IF($O$6="MAX=30",AB7,IF($O$6="MAX=40",AC7,""))),1)</f>
        <v>20</v>
      </c>
      <c r="P7" s="230"/>
      <c r="Q7" s="135"/>
      <c r="R7" s="188"/>
      <c r="S7" s="188"/>
      <c r="T7" s="204">
        <f t="shared" ref="T7:T31" si="8">IF(ISBLANK(C7),"",VLOOKUP(C7,各艇データ,3,FALSE))</f>
        <v>0</v>
      </c>
      <c r="U7" s="205">
        <f t="shared" ref="U7:U31" si="9">IF(ISBLANK(C7),"",VLOOKUP(C7,各艇データ,4,FALSE))</f>
        <v>0</v>
      </c>
      <c r="V7" s="206">
        <f t="shared" ref="V7:V31" si="10">IF(ISBLANK(C7),"",VLOOKUP(C7,各艇データ,5,FALSE))</f>
        <v>0</v>
      </c>
      <c r="W7" s="207">
        <f t="shared" ref="W7:W31" si="11">IF(ISBLANK(C7),"",VLOOKUP(C7,各艇データ,6,FALSE))</f>
        <v>837</v>
      </c>
      <c r="X7" s="208">
        <f t="shared" ref="X7:X31" si="12">IF(ISBLANK(C7),"",VLOOKUP(C7,各艇データ,7,FALSE))</f>
        <v>557.82500000000005</v>
      </c>
      <c r="Y7" s="209">
        <f t="shared" ref="Y7:Y31" si="13">IF(ISBLANK(C7),"",VLOOKUP(C7,各艇データ,8,FALSE))</f>
        <v>507</v>
      </c>
      <c r="Z7" s="196"/>
      <c r="AA7" s="210">
        <f>IF(ISBLANK(B7),"",IFERROR(20*($P$3+1-$B7)/$P$3,"20.0"))</f>
        <v>20</v>
      </c>
      <c r="AB7" s="203">
        <f>IF(ISBLANK(B7),"",IFERROR(30*($P$3+1-$B7)/$P$3,"30.0"))</f>
        <v>30</v>
      </c>
      <c r="AC7" s="211">
        <f>IF(ISBLANK(B7),"",IFERROR(30*($P$3-$B7)/($P$3-1)+10,"20.0"))</f>
        <v>40</v>
      </c>
    </row>
    <row r="8" spans="1:29" ht="14" x14ac:dyDescent="0.2">
      <c r="A8" s="108"/>
      <c r="B8" s="136">
        <v>2</v>
      </c>
      <c r="C8" s="137">
        <v>150</v>
      </c>
      <c r="D8" s="138" t="str">
        <f t="shared" si="0"/>
        <v>SHARK X</v>
      </c>
      <c r="E8" s="226">
        <f t="shared" si="1"/>
        <v>0</v>
      </c>
      <c r="F8" s="139">
        <v>4</v>
      </c>
      <c r="G8" s="140">
        <v>0.54741898148148149</v>
      </c>
      <c r="H8" s="137">
        <f t="shared" si="2"/>
        <v>9497.0000000000018</v>
      </c>
      <c r="I8" s="141">
        <f t="shared" si="3"/>
        <v>581.07500000000005</v>
      </c>
      <c r="J8" s="139"/>
      <c r="K8" s="142">
        <f t="shared" si="4"/>
        <v>-206.95249999999942</v>
      </c>
      <c r="L8" s="140">
        <f t="shared" si="5"/>
        <v>2.0107060185185015E-3</v>
      </c>
      <c r="M8" s="143">
        <f t="shared" si="6"/>
        <v>10.402694610778356</v>
      </c>
      <c r="N8" s="144">
        <f t="shared" si="7"/>
        <v>6.3304201326734741</v>
      </c>
      <c r="O8" s="145">
        <f t="shared" ref="O8:O23" si="14">ROUND(IF($O$6="MAX=20",AA8,IF($O$6="MAX=30",AB8,IF($O$6="MAX=40",AC8,""))),1)</f>
        <v>18.8</v>
      </c>
      <c r="P8" s="146"/>
      <c r="Q8" s="147"/>
      <c r="R8" s="188"/>
      <c r="S8" s="188"/>
      <c r="T8" s="204">
        <f t="shared" si="8"/>
        <v>0</v>
      </c>
      <c r="U8" s="205">
        <f t="shared" si="9"/>
        <v>0</v>
      </c>
      <c r="V8" s="206">
        <f t="shared" si="10"/>
        <v>0</v>
      </c>
      <c r="W8" s="207">
        <f t="shared" si="11"/>
        <v>862.95</v>
      </c>
      <c r="X8" s="208">
        <f t="shared" si="12"/>
        <v>581.07500000000005</v>
      </c>
      <c r="Y8" s="209">
        <f t="shared" si="13"/>
        <v>526.25</v>
      </c>
      <c r="Z8" s="196"/>
      <c r="AA8" s="210">
        <f t="shared" ref="AA8:AA31" si="15">IF(ISBLANK(B8),"",IFERROR(20*($P$3+1-$B8)/$P$3,"20.0"))</f>
        <v>18.823529411764707</v>
      </c>
      <c r="AB8" s="203">
        <f t="shared" ref="AB8:AB31" si="16">IF(ISBLANK(B8),"",IFERROR(30*($P$3+1-$B8)/$P$3,"30.0"))</f>
        <v>28.235294117647058</v>
      </c>
      <c r="AC8" s="211">
        <f t="shared" ref="AC8:AC31" si="17">IF(ISBLANK(B8),"",IFERROR(30*($P$3-$B8)/($P$3-1)+10,"20.0"))</f>
        <v>38.125</v>
      </c>
    </row>
    <row r="9" spans="1:29" ht="14" x14ac:dyDescent="0.2">
      <c r="A9" s="108"/>
      <c r="B9" s="136">
        <v>3</v>
      </c>
      <c r="C9" s="137">
        <v>321</v>
      </c>
      <c r="D9" s="138" t="str">
        <f t="shared" si="0"/>
        <v>かまくら</v>
      </c>
      <c r="E9" s="226">
        <f t="shared" si="1"/>
        <v>0</v>
      </c>
      <c r="F9" s="139">
        <v>3</v>
      </c>
      <c r="G9" s="140">
        <v>0.54605324074074069</v>
      </c>
      <c r="H9" s="137">
        <f t="shared" si="2"/>
        <v>9378.9999999999945</v>
      </c>
      <c r="I9" s="141">
        <f t="shared" si="3"/>
        <v>566.375</v>
      </c>
      <c r="J9" s="139"/>
      <c r="K9" s="142">
        <f t="shared" si="4"/>
        <v>-79.462500000005093</v>
      </c>
      <c r="L9" s="140">
        <f t="shared" si="5"/>
        <v>3.4862847222221398E-3</v>
      </c>
      <c r="M9" s="143">
        <f t="shared" si="6"/>
        <v>18.036826347304963</v>
      </c>
      <c r="N9" s="144">
        <f t="shared" si="7"/>
        <v>6.4100650389167315</v>
      </c>
      <c r="O9" s="145">
        <f t="shared" si="14"/>
        <v>17.600000000000001</v>
      </c>
      <c r="P9" s="146"/>
      <c r="Q9" s="147"/>
      <c r="R9" s="188"/>
      <c r="S9" s="188"/>
      <c r="T9" s="204">
        <f t="shared" si="8"/>
        <v>0</v>
      </c>
      <c r="U9" s="205">
        <f t="shared" si="9"/>
        <v>0</v>
      </c>
      <c r="V9" s="206">
        <f t="shared" si="10"/>
        <v>0</v>
      </c>
      <c r="W9" s="207">
        <f t="shared" si="11"/>
        <v>845.65</v>
      </c>
      <c r="X9" s="208">
        <f t="shared" si="12"/>
        <v>566.375</v>
      </c>
      <c r="Y9" s="209">
        <f t="shared" si="13"/>
        <v>508.7</v>
      </c>
      <c r="Z9" s="196"/>
      <c r="AA9" s="210">
        <f t="shared" si="15"/>
        <v>17.647058823529413</v>
      </c>
      <c r="AB9" s="203">
        <f t="shared" si="16"/>
        <v>26.470588235294116</v>
      </c>
      <c r="AC9" s="211">
        <f t="shared" si="17"/>
        <v>36.25</v>
      </c>
    </row>
    <row r="10" spans="1:29" ht="14" x14ac:dyDescent="0.2">
      <c r="A10" s="108"/>
      <c r="B10" s="136">
        <v>4</v>
      </c>
      <c r="C10" s="137">
        <v>5537</v>
      </c>
      <c r="D10" s="138" t="str">
        <f t="shared" si="0"/>
        <v>SUNNY QUEEN</v>
      </c>
      <c r="E10" s="226">
        <f t="shared" si="1"/>
        <v>0</v>
      </c>
      <c r="F10" s="139">
        <v>8</v>
      </c>
      <c r="G10" s="140">
        <v>0.55224537037037036</v>
      </c>
      <c r="H10" s="137">
        <f t="shared" si="2"/>
        <v>9913.9999999999982</v>
      </c>
      <c r="I10" s="141">
        <f t="shared" si="3"/>
        <v>595.70000000000005</v>
      </c>
      <c r="J10" s="139"/>
      <c r="K10" s="142">
        <f t="shared" si="4"/>
        <v>-34.190000000002328</v>
      </c>
      <c r="L10" s="140">
        <f t="shared" si="5"/>
        <v>4.0102719907406902E-3</v>
      </c>
      <c r="M10" s="143">
        <f t="shared" si="6"/>
        <v>20.747754491017705</v>
      </c>
      <c r="N10" s="144">
        <f t="shared" si="7"/>
        <v>6.0641517046600777</v>
      </c>
      <c r="O10" s="145">
        <f t="shared" si="14"/>
        <v>16.5</v>
      </c>
      <c r="P10" s="218"/>
      <c r="Q10" s="147"/>
      <c r="R10" s="188"/>
      <c r="S10" s="188"/>
      <c r="T10" s="204">
        <f t="shared" si="8"/>
        <v>0</v>
      </c>
      <c r="U10" s="205">
        <f t="shared" si="9"/>
        <v>0</v>
      </c>
      <c r="V10" s="206">
        <f t="shared" si="10"/>
        <v>0</v>
      </c>
      <c r="W10" s="207">
        <f t="shared" si="11"/>
        <v>896.05</v>
      </c>
      <c r="X10" s="208">
        <f t="shared" si="12"/>
        <v>595.70000000000005</v>
      </c>
      <c r="Y10" s="209">
        <f t="shared" si="13"/>
        <v>538.6</v>
      </c>
      <c r="Z10" s="196"/>
      <c r="AA10" s="210">
        <f t="shared" si="15"/>
        <v>16.470588235294116</v>
      </c>
      <c r="AB10" s="203">
        <f t="shared" si="16"/>
        <v>24.705882352941178</v>
      </c>
      <c r="AC10" s="211">
        <f t="shared" si="17"/>
        <v>34.375</v>
      </c>
    </row>
    <row r="11" spans="1:29" ht="14" x14ac:dyDescent="0.2">
      <c r="A11" s="108"/>
      <c r="B11" s="148">
        <v>5</v>
      </c>
      <c r="C11" s="137">
        <v>1985</v>
      </c>
      <c r="D11" s="150" t="str">
        <f t="shared" si="0"/>
        <v>波勝</v>
      </c>
      <c r="E11" s="227">
        <f t="shared" si="1"/>
        <v>0</v>
      </c>
      <c r="F11" s="151">
        <v>14</v>
      </c>
      <c r="G11" s="152">
        <v>0.55967592592592597</v>
      </c>
      <c r="H11" s="153">
        <f t="shared" si="2"/>
        <v>10556.000000000004</v>
      </c>
      <c r="I11" s="154">
        <f t="shared" si="3"/>
        <v>632.67499999999995</v>
      </c>
      <c r="J11" s="155"/>
      <c r="K11" s="156">
        <f t="shared" si="4"/>
        <v>-9.6724999999951251</v>
      </c>
      <c r="L11" s="157">
        <f t="shared" si="5"/>
        <v>4.2940393518518848E-3</v>
      </c>
      <c r="M11" s="158">
        <f t="shared" si="6"/>
        <v>22.215868263473226</v>
      </c>
      <c r="N11" s="159">
        <f t="shared" si="7"/>
        <v>5.6953391436150032</v>
      </c>
      <c r="O11" s="160">
        <f t="shared" si="14"/>
        <v>15.3</v>
      </c>
      <c r="P11" s="161"/>
      <c r="Q11" s="162"/>
      <c r="R11" s="188"/>
      <c r="S11" s="188"/>
      <c r="T11" s="204">
        <f t="shared" si="8"/>
        <v>0</v>
      </c>
      <c r="U11" s="205">
        <f t="shared" si="9"/>
        <v>0</v>
      </c>
      <c r="V11" s="206">
        <f t="shared" si="10"/>
        <v>0</v>
      </c>
      <c r="W11" s="207">
        <f t="shared" si="11"/>
        <v>939.05</v>
      </c>
      <c r="X11" s="208">
        <f t="shared" si="12"/>
        <v>632.67499999999995</v>
      </c>
      <c r="Y11" s="209">
        <f t="shared" si="13"/>
        <v>579.04999999999995</v>
      </c>
      <c r="Z11" s="196"/>
      <c r="AA11" s="210">
        <f t="shared" si="15"/>
        <v>15.294117647058824</v>
      </c>
      <c r="AB11" s="203">
        <f t="shared" si="16"/>
        <v>22.941176470588236</v>
      </c>
      <c r="AC11" s="211">
        <f t="shared" si="17"/>
        <v>32.5</v>
      </c>
    </row>
    <row r="12" spans="1:29" ht="14" x14ac:dyDescent="0.2">
      <c r="A12" s="108"/>
      <c r="B12" s="125">
        <v>6</v>
      </c>
      <c r="C12" s="126">
        <v>6269</v>
      </c>
      <c r="D12" s="127" t="str">
        <f t="shared" si="0"/>
        <v>VITTORIA</v>
      </c>
      <c r="E12" s="225">
        <f t="shared" si="1"/>
        <v>0</v>
      </c>
      <c r="F12" s="128">
        <v>2</v>
      </c>
      <c r="G12" s="129">
        <v>0.54504629629629631</v>
      </c>
      <c r="H12" s="126">
        <f t="shared" si="2"/>
        <v>9292</v>
      </c>
      <c r="I12" s="130">
        <f t="shared" si="3"/>
        <v>550.82500000000005</v>
      </c>
      <c r="J12" s="128"/>
      <c r="K12" s="131">
        <f t="shared" si="4"/>
        <v>93.222499999999854</v>
      </c>
      <c r="L12" s="129">
        <f t="shared" ref="L12:L26" si="18">IFERROR((K12-$K$7)/86400,"")</f>
        <v>5.4849537037036785E-3</v>
      </c>
      <c r="M12" s="132">
        <f t="shared" ref="M12:M26" si="19">IFERROR((K12-$K$7)/$N$3,"")</f>
        <v>28.377245508981908</v>
      </c>
      <c r="N12" s="133">
        <f t="shared" ref="N12:N26" si="20">IFERROR($N$3/(H12/3600),"")</f>
        <v>6.4700817907877743</v>
      </c>
      <c r="O12" s="134">
        <f t="shared" si="14"/>
        <v>14.1</v>
      </c>
      <c r="P12" s="108"/>
      <c r="Q12" s="135"/>
      <c r="R12" s="188"/>
      <c r="S12" s="188"/>
      <c r="T12" s="204">
        <f t="shared" si="8"/>
        <v>0</v>
      </c>
      <c r="U12" s="205">
        <f t="shared" si="9"/>
        <v>0</v>
      </c>
      <c r="V12" s="206">
        <f t="shared" si="10"/>
        <v>0</v>
      </c>
      <c r="W12" s="207">
        <f t="shared" si="11"/>
        <v>814.9</v>
      </c>
      <c r="X12" s="208">
        <f t="shared" si="12"/>
        <v>550.82500000000005</v>
      </c>
      <c r="Y12" s="209">
        <f t="shared" si="13"/>
        <v>497.5</v>
      </c>
      <c r="Z12" s="196"/>
      <c r="AA12" s="210">
        <f t="shared" si="15"/>
        <v>14.117647058823529</v>
      </c>
      <c r="AB12" s="203">
        <f t="shared" si="16"/>
        <v>21.176470588235293</v>
      </c>
      <c r="AC12" s="211">
        <f t="shared" si="17"/>
        <v>30.625</v>
      </c>
    </row>
    <row r="13" spans="1:29" ht="14" x14ac:dyDescent="0.2">
      <c r="A13" s="108"/>
      <c r="B13" s="136">
        <v>7</v>
      </c>
      <c r="C13" s="137">
        <v>1733</v>
      </c>
      <c r="D13" s="138" t="str">
        <f t="shared" si="0"/>
        <v>ケロニア</v>
      </c>
      <c r="E13" s="226">
        <f t="shared" si="1"/>
        <v>0</v>
      </c>
      <c r="F13" s="139">
        <v>5</v>
      </c>
      <c r="G13" s="140">
        <v>0.54777777777777781</v>
      </c>
      <c r="H13" s="137">
        <f t="shared" si="2"/>
        <v>9528.0000000000018</v>
      </c>
      <c r="I13" s="141">
        <f t="shared" si="3"/>
        <v>559.9</v>
      </c>
      <c r="J13" s="139"/>
      <c r="K13" s="142">
        <f t="shared" si="4"/>
        <v>177.67000000000189</v>
      </c>
      <c r="L13" s="140">
        <f t="shared" si="18"/>
        <v>6.4623553240740726E-3</v>
      </c>
      <c r="M13" s="143">
        <f t="shared" si="19"/>
        <v>33.433982035928139</v>
      </c>
      <c r="N13" s="144">
        <f t="shared" si="20"/>
        <v>6.3098236775818624</v>
      </c>
      <c r="O13" s="145">
        <f t="shared" si="14"/>
        <v>12.9</v>
      </c>
      <c r="P13" s="179"/>
      <c r="Q13" s="147"/>
      <c r="R13" s="188"/>
      <c r="S13" s="188"/>
      <c r="T13" s="204">
        <f t="shared" si="8"/>
        <v>0</v>
      </c>
      <c r="U13" s="205">
        <f t="shared" si="9"/>
        <v>0</v>
      </c>
      <c r="V13" s="206">
        <f t="shared" si="10"/>
        <v>0</v>
      </c>
      <c r="W13" s="207">
        <f t="shared" si="11"/>
        <v>852.05</v>
      </c>
      <c r="X13" s="208">
        <f t="shared" si="12"/>
        <v>559.9</v>
      </c>
      <c r="Y13" s="209">
        <f t="shared" si="13"/>
        <v>501.85</v>
      </c>
      <c r="Z13" s="196"/>
      <c r="AA13" s="210">
        <f t="shared" si="15"/>
        <v>12.941176470588236</v>
      </c>
      <c r="AB13" s="203">
        <f t="shared" si="16"/>
        <v>19.411764705882351</v>
      </c>
      <c r="AC13" s="211">
        <f t="shared" si="17"/>
        <v>28.75</v>
      </c>
    </row>
    <row r="14" spans="1:29" ht="14" x14ac:dyDescent="0.2">
      <c r="A14" s="108"/>
      <c r="B14" s="136">
        <v>8</v>
      </c>
      <c r="C14" s="137">
        <v>7177</v>
      </c>
      <c r="D14" s="138" t="str">
        <f t="shared" si="0"/>
        <v>Miss Emica</v>
      </c>
      <c r="E14" s="226">
        <f t="shared" si="1"/>
        <v>0</v>
      </c>
      <c r="F14" s="139">
        <v>13</v>
      </c>
      <c r="G14" s="140">
        <v>0.55918981481481478</v>
      </c>
      <c r="H14" s="137">
        <f t="shared" si="2"/>
        <v>10513.999999999996</v>
      </c>
      <c r="I14" s="141">
        <f t="shared" si="3"/>
        <v>603.625</v>
      </c>
      <c r="J14" s="139"/>
      <c r="K14" s="142">
        <f t="shared" si="4"/>
        <v>433.462499999996</v>
      </c>
      <c r="L14" s="140">
        <f t="shared" si="18"/>
        <v>9.4229166666665969E-3</v>
      </c>
      <c r="M14" s="143">
        <f t="shared" si="19"/>
        <v>48.750898203592456</v>
      </c>
      <c r="N14" s="144">
        <f t="shared" si="20"/>
        <v>5.7180901654936287</v>
      </c>
      <c r="O14" s="145">
        <f t="shared" si="14"/>
        <v>11.8</v>
      </c>
      <c r="P14" s="146"/>
      <c r="Q14" s="147"/>
      <c r="R14" s="188"/>
      <c r="S14" s="188"/>
      <c r="T14" s="204">
        <f t="shared" si="8"/>
        <v>0</v>
      </c>
      <c r="U14" s="205">
        <f t="shared" si="9"/>
        <v>0</v>
      </c>
      <c r="V14" s="206">
        <f t="shared" si="10"/>
        <v>0</v>
      </c>
      <c r="W14" s="207">
        <f t="shared" si="11"/>
        <v>920.75</v>
      </c>
      <c r="X14" s="208">
        <f t="shared" si="12"/>
        <v>603.625</v>
      </c>
      <c r="Y14" s="209">
        <f t="shared" si="13"/>
        <v>547.9</v>
      </c>
      <c r="Z14" s="196"/>
      <c r="AA14" s="210">
        <f t="shared" si="15"/>
        <v>11.764705882352942</v>
      </c>
      <c r="AB14" s="203">
        <f t="shared" si="16"/>
        <v>17.647058823529413</v>
      </c>
      <c r="AC14" s="211">
        <f t="shared" si="17"/>
        <v>26.875</v>
      </c>
    </row>
    <row r="15" spans="1:29" ht="14" x14ac:dyDescent="0.2">
      <c r="A15" s="108"/>
      <c r="B15" s="136">
        <v>9</v>
      </c>
      <c r="C15" s="137">
        <v>312</v>
      </c>
      <c r="D15" s="138" t="str">
        <f t="shared" si="0"/>
        <v>はやとり</v>
      </c>
      <c r="E15" s="226">
        <f t="shared" si="1"/>
        <v>0</v>
      </c>
      <c r="F15" s="139">
        <v>12</v>
      </c>
      <c r="G15" s="140">
        <v>0.55679398148148151</v>
      </c>
      <c r="H15" s="137">
        <f t="shared" si="2"/>
        <v>10307.000000000004</v>
      </c>
      <c r="I15" s="141">
        <f t="shared" si="3"/>
        <v>594.27499999999998</v>
      </c>
      <c r="J15" s="139"/>
      <c r="K15" s="142">
        <f t="shared" si="4"/>
        <v>382.60750000000371</v>
      </c>
      <c r="L15" s="140">
        <f t="shared" si="18"/>
        <v>8.8343171296296485E-3</v>
      </c>
      <c r="M15" s="143">
        <f t="shared" si="19"/>
        <v>45.705688622754593</v>
      </c>
      <c r="N15" s="144">
        <f t="shared" si="20"/>
        <v>5.8329290773260869</v>
      </c>
      <c r="O15" s="145">
        <f t="shared" si="14"/>
        <v>10.6</v>
      </c>
      <c r="P15" s="179"/>
      <c r="Q15" s="147"/>
      <c r="R15" s="188"/>
      <c r="S15" s="188"/>
      <c r="T15" s="204">
        <f t="shared" si="8"/>
        <v>0</v>
      </c>
      <c r="U15" s="205">
        <f t="shared" si="9"/>
        <v>0</v>
      </c>
      <c r="V15" s="206">
        <f t="shared" si="10"/>
        <v>0</v>
      </c>
      <c r="W15" s="207">
        <f t="shared" si="11"/>
        <v>895.25</v>
      </c>
      <c r="X15" s="208">
        <f t="shared" si="12"/>
        <v>594.27499999999998</v>
      </c>
      <c r="Y15" s="209">
        <f t="shared" si="13"/>
        <v>540.29999999999995</v>
      </c>
      <c r="Z15" s="196"/>
      <c r="AA15" s="210">
        <f t="shared" si="15"/>
        <v>10.588235294117647</v>
      </c>
      <c r="AB15" s="203">
        <f t="shared" si="16"/>
        <v>15.882352941176471</v>
      </c>
      <c r="AC15" s="211">
        <f t="shared" si="17"/>
        <v>25</v>
      </c>
    </row>
    <row r="16" spans="1:29" ht="14" x14ac:dyDescent="0.2">
      <c r="A16" s="108"/>
      <c r="B16" s="148">
        <v>10</v>
      </c>
      <c r="C16" s="137">
        <v>199</v>
      </c>
      <c r="D16" s="150" t="str">
        <f t="shared" si="0"/>
        <v>サ－モン4</v>
      </c>
      <c r="E16" s="227">
        <f t="shared" si="1"/>
        <v>0</v>
      </c>
      <c r="F16" s="151">
        <v>7</v>
      </c>
      <c r="G16" s="152">
        <v>0.55193287037037042</v>
      </c>
      <c r="H16" s="153">
        <f t="shared" si="2"/>
        <v>9887.0000000000036</v>
      </c>
      <c r="I16" s="154">
        <f t="shared" si="3"/>
        <v>568</v>
      </c>
      <c r="J16" s="155"/>
      <c r="K16" s="156">
        <f t="shared" si="4"/>
        <v>401.40000000000327</v>
      </c>
      <c r="L16" s="157">
        <f t="shared" si="18"/>
        <v>9.0518229166666811E-3</v>
      </c>
      <c r="M16" s="158">
        <f t="shared" si="19"/>
        <v>46.830988023952173</v>
      </c>
      <c r="N16" s="159">
        <f t="shared" si="20"/>
        <v>6.0807120461211666</v>
      </c>
      <c r="O16" s="168">
        <f t="shared" si="14"/>
        <v>9.4</v>
      </c>
      <c r="P16" s="220"/>
      <c r="Q16" s="162"/>
      <c r="R16" s="188"/>
      <c r="S16" s="188"/>
      <c r="T16" s="204">
        <f t="shared" si="8"/>
        <v>0</v>
      </c>
      <c r="U16" s="205">
        <f t="shared" si="9"/>
        <v>0</v>
      </c>
      <c r="V16" s="206">
        <f t="shared" si="10"/>
        <v>0</v>
      </c>
      <c r="W16" s="207">
        <f t="shared" si="11"/>
        <v>878.35</v>
      </c>
      <c r="X16" s="208">
        <f t="shared" si="12"/>
        <v>568</v>
      </c>
      <c r="Y16" s="209">
        <f t="shared" si="13"/>
        <v>505.6</v>
      </c>
      <c r="Z16" s="196"/>
      <c r="AA16" s="210">
        <f t="shared" si="15"/>
        <v>9.4117647058823533</v>
      </c>
      <c r="AB16" s="203">
        <f t="shared" si="16"/>
        <v>14.117647058823529</v>
      </c>
      <c r="AC16" s="211">
        <f t="shared" si="17"/>
        <v>23.125</v>
      </c>
    </row>
    <row r="17" spans="1:29" ht="14" x14ac:dyDescent="0.2">
      <c r="A17" s="108"/>
      <c r="B17" s="125">
        <v>11</v>
      </c>
      <c r="C17" s="126">
        <v>5797</v>
      </c>
      <c r="D17" s="127" t="str">
        <f t="shared" si="0"/>
        <v>Zipang</v>
      </c>
      <c r="E17" s="225">
        <f t="shared" si="1"/>
        <v>0</v>
      </c>
      <c r="F17" s="128">
        <v>6</v>
      </c>
      <c r="G17" s="129">
        <v>0.55099537037037039</v>
      </c>
      <c r="H17" s="126">
        <f t="shared" si="2"/>
        <v>9806.0000000000018</v>
      </c>
      <c r="I17" s="130">
        <f t="shared" si="3"/>
        <v>562.45000000000005</v>
      </c>
      <c r="J17" s="128"/>
      <c r="K17" s="131">
        <f t="shared" si="4"/>
        <v>413.08500000000095</v>
      </c>
      <c r="L17" s="129">
        <f t="shared" si="18"/>
        <v>9.1870659722222102E-3</v>
      </c>
      <c r="M17" s="132">
        <f t="shared" si="19"/>
        <v>47.530688622754425</v>
      </c>
      <c r="N17" s="133">
        <f t="shared" si="20"/>
        <v>6.130940240668977</v>
      </c>
      <c r="O17" s="134">
        <f t="shared" si="14"/>
        <v>8.1999999999999993</v>
      </c>
      <c r="P17" s="224"/>
      <c r="Q17" s="135"/>
      <c r="R17" s="188"/>
      <c r="S17" s="188"/>
      <c r="T17" s="204">
        <f t="shared" si="8"/>
        <v>0</v>
      </c>
      <c r="U17" s="205">
        <f t="shared" si="9"/>
        <v>0</v>
      </c>
      <c r="V17" s="206">
        <f t="shared" si="10"/>
        <v>0</v>
      </c>
      <c r="W17" s="207">
        <f t="shared" si="11"/>
        <v>833.75</v>
      </c>
      <c r="X17" s="208">
        <f t="shared" si="12"/>
        <v>562.45000000000005</v>
      </c>
      <c r="Y17" s="209">
        <f t="shared" si="13"/>
        <v>504.45</v>
      </c>
      <c r="Z17" s="196"/>
      <c r="AA17" s="210">
        <f t="shared" si="15"/>
        <v>8.235294117647058</v>
      </c>
      <c r="AB17" s="203">
        <f t="shared" si="16"/>
        <v>12.352941176470589</v>
      </c>
      <c r="AC17" s="211">
        <f t="shared" si="17"/>
        <v>21.25</v>
      </c>
    </row>
    <row r="18" spans="1:29" ht="14" x14ac:dyDescent="0.2">
      <c r="A18" s="108"/>
      <c r="B18" s="136">
        <v>12</v>
      </c>
      <c r="C18" s="137">
        <v>131</v>
      </c>
      <c r="D18" s="138" t="str">
        <f t="shared" si="0"/>
        <v>ふるたか</v>
      </c>
      <c r="E18" s="226">
        <f t="shared" si="1"/>
        <v>0</v>
      </c>
      <c r="F18" s="139">
        <v>10</v>
      </c>
      <c r="G18" s="140">
        <v>0.55587962962962967</v>
      </c>
      <c r="H18" s="137">
        <f t="shared" si="2"/>
        <v>10228.000000000004</v>
      </c>
      <c r="I18" s="141">
        <f t="shared" si="3"/>
        <v>587.55212564843805</v>
      </c>
      <c r="J18" s="139"/>
      <c r="K18" s="142">
        <f t="shared" si="4"/>
        <v>415.87950167108829</v>
      </c>
      <c r="L18" s="140">
        <f t="shared" si="18"/>
        <v>9.2194097415634977E-3</v>
      </c>
      <c r="M18" s="143">
        <f t="shared" si="19"/>
        <v>47.698024052160854</v>
      </c>
      <c r="N18" s="144">
        <f t="shared" si="20"/>
        <v>5.8779820101681635</v>
      </c>
      <c r="O18" s="145">
        <f t="shared" si="14"/>
        <v>7.1</v>
      </c>
      <c r="P18" s="179"/>
      <c r="Q18" s="147"/>
      <c r="R18" s="188"/>
      <c r="S18" s="188"/>
      <c r="T18" s="204">
        <f t="shared" si="8"/>
        <v>0</v>
      </c>
      <c r="U18" s="205">
        <f t="shared" si="9"/>
        <v>0</v>
      </c>
      <c r="V18" s="206">
        <f t="shared" si="10"/>
        <v>0</v>
      </c>
      <c r="W18" s="207">
        <f t="shared" si="11"/>
        <v>900.07179410207902</v>
      </c>
      <c r="X18" s="208">
        <f t="shared" si="12"/>
        <v>587.55212564843805</v>
      </c>
      <c r="Y18" s="209">
        <f t="shared" si="13"/>
        <v>533.64966543912703</v>
      </c>
      <c r="Z18" s="196"/>
      <c r="AA18" s="210">
        <f t="shared" si="15"/>
        <v>7.0588235294117645</v>
      </c>
      <c r="AB18" s="203">
        <f t="shared" si="16"/>
        <v>10.588235294117647</v>
      </c>
      <c r="AC18" s="211">
        <f t="shared" si="17"/>
        <v>19.375</v>
      </c>
    </row>
    <row r="19" spans="1:29" ht="14" x14ac:dyDescent="0.2">
      <c r="A19" s="108"/>
      <c r="B19" s="136">
        <v>13</v>
      </c>
      <c r="C19" s="137">
        <v>2759</v>
      </c>
      <c r="D19" s="138" t="str">
        <f t="shared" si="0"/>
        <v>イクソラⅢ</v>
      </c>
      <c r="E19" s="226">
        <f t="shared" si="1"/>
        <v>0</v>
      </c>
      <c r="F19" s="139">
        <v>16</v>
      </c>
      <c r="G19" s="140">
        <v>0.56719907407407411</v>
      </c>
      <c r="H19" s="137">
        <f t="shared" si="2"/>
        <v>11206.000000000002</v>
      </c>
      <c r="I19" s="141">
        <f t="shared" si="3"/>
        <v>634.66288672174005</v>
      </c>
      <c r="J19" s="139"/>
      <c r="K19" s="142">
        <f t="shared" si="4"/>
        <v>607.12979174694374</v>
      </c>
      <c r="L19" s="140">
        <f t="shared" si="18"/>
        <v>1.1432954765589603E-2</v>
      </c>
      <c r="M19" s="143">
        <f t="shared" si="19"/>
        <v>59.150137230355796</v>
      </c>
      <c r="N19" s="144">
        <f t="shared" si="20"/>
        <v>5.3649830447974294</v>
      </c>
      <c r="O19" s="145">
        <f t="shared" si="14"/>
        <v>5.9</v>
      </c>
      <c r="P19" s="179"/>
      <c r="Q19" s="147"/>
      <c r="R19" s="188"/>
      <c r="S19" s="188"/>
      <c r="T19" s="204">
        <f t="shared" si="8"/>
        <v>0</v>
      </c>
      <c r="U19" s="205">
        <f t="shared" si="9"/>
        <v>0</v>
      </c>
      <c r="V19" s="206">
        <f t="shared" si="10"/>
        <v>0</v>
      </c>
      <c r="W19" s="207">
        <f t="shared" si="11"/>
        <v>975.57096940006898</v>
      </c>
      <c r="X19" s="208">
        <f t="shared" si="12"/>
        <v>634.66288672174005</v>
      </c>
      <c r="Y19" s="209">
        <f t="shared" si="13"/>
        <v>575.26440324977796</v>
      </c>
      <c r="Z19" s="196"/>
      <c r="AA19" s="210">
        <f t="shared" si="15"/>
        <v>5.882352941176471</v>
      </c>
      <c r="AB19" s="203">
        <f t="shared" si="16"/>
        <v>8.8235294117647065</v>
      </c>
      <c r="AC19" s="211">
        <f t="shared" si="17"/>
        <v>17.5</v>
      </c>
    </row>
    <row r="20" spans="1:29" ht="14" x14ac:dyDescent="0.2">
      <c r="A20" s="108"/>
      <c r="B20" s="136">
        <v>14</v>
      </c>
      <c r="C20" s="137">
        <v>6732</v>
      </c>
      <c r="D20" s="138" t="str">
        <f t="shared" si="0"/>
        <v>アイデアル</v>
      </c>
      <c r="E20" s="226">
        <f t="shared" si="1"/>
        <v>0</v>
      </c>
      <c r="F20" s="139">
        <v>9</v>
      </c>
      <c r="G20" s="140">
        <v>0.55576388888888884</v>
      </c>
      <c r="H20" s="137">
        <f t="shared" si="2"/>
        <v>10217.999999999995</v>
      </c>
      <c r="I20" s="141">
        <f t="shared" si="3"/>
        <v>571.993913255998</v>
      </c>
      <c r="J20" s="139"/>
      <c r="K20" s="142">
        <f t="shared" si="4"/>
        <v>665.70164862482852</v>
      </c>
      <c r="L20" s="140">
        <f t="shared" si="18"/>
        <v>1.2110869775750306E-2</v>
      </c>
      <c r="M20" s="143">
        <f t="shared" si="19"/>
        <v>62.657434049390808</v>
      </c>
      <c r="N20" s="144">
        <f t="shared" si="20"/>
        <v>5.8837345860246657</v>
      </c>
      <c r="O20" s="145">
        <f t="shared" si="14"/>
        <v>4.7</v>
      </c>
      <c r="P20" s="224"/>
      <c r="Q20" s="147"/>
      <c r="R20" s="188"/>
      <c r="S20" s="188"/>
      <c r="T20" s="204">
        <f t="shared" si="8"/>
        <v>0</v>
      </c>
      <c r="U20" s="205">
        <f t="shared" si="9"/>
        <v>0</v>
      </c>
      <c r="V20" s="206">
        <f t="shared" si="10"/>
        <v>0</v>
      </c>
      <c r="W20" s="207">
        <f t="shared" si="11"/>
        <v>855.39381721722395</v>
      </c>
      <c r="X20" s="208">
        <f t="shared" si="12"/>
        <v>571.993913255998</v>
      </c>
      <c r="Y20" s="209">
        <f t="shared" si="13"/>
        <v>520.62384764970795</v>
      </c>
      <c r="Z20" s="196"/>
      <c r="AA20" s="210">
        <f t="shared" si="15"/>
        <v>4.7058823529411766</v>
      </c>
      <c r="AB20" s="203">
        <f t="shared" si="16"/>
        <v>7.0588235294117645</v>
      </c>
      <c r="AC20" s="211">
        <f t="shared" si="17"/>
        <v>15.625</v>
      </c>
    </row>
    <row r="21" spans="1:29" ht="14" x14ac:dyDescent="0.2">
      <c r="A21" s="108"/>
      <c r="B21" s="148">
        <v>15</v>
      </c>
      <c r="C21" s="137">
        <v>346</v>
      </c>
      <c r="D21" s="150" t="str">
        <f t="shared" si="0"/>
        <v>飛車角</v>
      </c>
      <c r="E21" s="227">
        <f t="shared" si="1"/>
        <v>0</v>
      </c>
      <c r="F21" s="151">
        <v>11</v>
      </c>
      <c r="G21" s="152">
        <v>0.55666666666666664</v>
      </c>
      <c r="H21" s="153">
        <f t="shared" si="2"/>
        <v>10295.999999999998</v>
      </c>
      <c r="I21" s="154">
        <f t="shared" si="3"/>
        <v>567.375</v>
      </c>
      <c r="J21" s="155"/>
      <c r="K21" s="156">
        <f t="shared" si="4"/>
        <v>820.83749999999782</v>
      </c>
      <c r="L21" s="157">
        <f t="shared" si="18"/>
        <v>1.3906423611111062E-2</v>
      </c>
      <c r="M21" s="158">
        <f t="shared" si="19"/>
        <v>71.947005988023705</v>
      </c>
      <c r="N21" s="159">
        <f t="shared" si="20"/>
        <v>5.8391608391608401</v>
      </c>
      <c r="O21" s="168">
        <f t="shared" si="14"/>
        <v>3.5</v>
      </c>
      <c r="P21" s="220"/>
      <c r="Q21" s="162"/>
      <c r="R21" s="188"/>
      <c r="S21" s="188"/>
      <c r="T21" s="204">
        <f t="shared" si="8"/>
        <v>0</v>
      </c>
      <c r="U21" s="205">
        <f t="shared" si="9"/>
        <v>0</v>
      </c>
      <c r="V21" s="206">
        <f t="shared" si="10"/>
        <v>0</v>
      </c>
      <c r="W21" s="207">
        <f t="shared" si="11"/>
        <v>849.85</v>
      </c>
      <c r="X21" s="208">
        <f t="shared" si="12"/>
        <v>567.375</v>
      </c>
      <c r="Y21" s="209">
        <f t="shared" si="13"/>
        <v>519.29999999999995</v>
      </c>
      <c r="Z21" s="196"/>
      <c r="AA21" s="210">
        <f t="shared" si="15"/>
        <v>3.5294117647058822</v>
      </c>
      <c r="AB21" s="203">
        <f t="shared" si="16"/>
        <v>5.2941176470588234</v>
      </c>
      <c r="AC21" s="211">
        <f t="shared" si="17"/>
        <v>13.75</v>
      </c>
    </row>
    <row r="22" spans="1:29" ht="14" x14ac:dyDescent="0.2">
      <c r="A22" s="108"/>
      <c r="B22" s="177">
        <v>16</v>
      </c>
      <c r="C22" s="126">
        <v>1611</v>
      </c>
      <c r="D22" s="127" t="str">
        <f t="shared" si="0"/>
        <v>ﾈﾌﾟﾁｭｰﾝXⅡ</v>
      </c>
      <c r="E22" s="225">
        <f t="shared" si="1"/>
        <v>0</v>
      </c>
      <c r="F22" s="171">
        <v>15</v>
      </c>
      <c r="G22" s="129">
        <v>0.56221064814814814</v>
      </c>
      <c r="H22" s="126">
        <f t="shared" si="2"/>
        <v>10775</v>
      </c>
      <c r="I22" s="130">
        <f t="shared" si="3"/>
        <v>594.45000000000005</v>
      </c>
      <c r="J22" s="128"/>
      <c r="K22" s="131">
        <f t="shared" si="4"/>
        <v>847.68499999999949</v>
      </c>
      <c r="L22" s="129">
        <f t="shared" si="18"/>
        <v>1.4217158564814786E-2</v>
      </c>
      <c r="M22" s="132">
        <f t="shared" si="19"/>
        <v>73.554640718562723</v>
      </c>
      <c r="N22" s="133">
        <f t="shared" si="20"/>
        <v>5.5795823665893272</v>
      </c>
      <c r="O22" s="134">
        <f t="shared" si="14"/>
        <v>2.4</v>
      </c>
      <c r="P22" s="229"/>
      <c r="Q22" s="178"/>
      <c r="R22" s="188"/>
      <c r="S22" s="188"/>
      <c r="T22" s="204">
        <f t="shared" si="8"/>
        <v>0</v>
      </c>
      <c r="U22" s="205">
        <f t="shared" si="9"/>
        <v>0</v>
      </c>
      <c r="V22" s="206">
        <f t="shared" si="10"/>
        <v>0</v>
      </c>
      <c r="W22" s="207">
        <f t="shared" si="11"/>
        <v>921.65</v>
      </c>
      <c r="X22" s="208">
        <f t="shared" si="12"/>
        <v>594.45000000000005</v>
      </c>
      <c r="Y22" s="209">
        <f t="shared" si="13"/>
        <v>540.29999999999995</v>
      </c>
      <c r="Z22" s="196"/>
      <c r="AA22" s="210">
        <f t="shared" si="15"/>
        <v>2.3529411764705883</v>
      </c>
      <c r="AB22" s="203">
        <f t="shared" si="16"/>
        <v>3.5294117647058822</v>
      </c>
      <c r="AC22" s="211">
        <f t="shared" si="17"/>
        <v>11.875</v>
      </c>
    </row>
    <row r="23" spans="1:29" ht="14" x14ac:dyDescent="0.2">
      <c r="A23" s="108"/>
      <c r="B23" s="136">
        <v>17</v>
      </c>
      <c r="C23" s="137">
        <v>7014</v>
      </c>
      <c r="D23" s="138" t="str">
        <f t="shared" si="0"/>
        <v>CYNTHIA Ⅳ</v>
      </c>
      <c r="E23" s="226">
        <f t="shared" si="1"/>
        <v>0</v>
      </c>
      <c r="F23" s="139">
        <v>17</v>
      </c>
      <c r="G23" s="140">
        <v>0.57582175925925927</v>
      </c>
      <c r="H23" s="137">
        <f t="shared" si="2"/>
        <v>11951</v>
      </c>
      <c r="I23" s="141">
        <f t="shared" si="3"/>
        <v>624.47500000000002</v>
      </c>
      <c r="J23" s="139"/>
      <c r="K23" s="142">
        <f t="shared" si="4"/>
        <v>1522.2674999999999</v>
      </c>
      <c r="L23" s="140">
        <f t="shared" si="18"/>
        <v>2.2024826388888863E-2</v>
      </c>
      <c r="M23" s="143">
        <f t="shared" si="19"/>
        <v>113.94880239520946</v>
      </c>
      <c r="N23" s="144">
        <f t="shared" si="20"/>
        <v>5.0305413772906036</v>
      </c>
      <c r="O23" s="145">
        <f t="shared" si="14"/>
        <v>1.2</v>
      </c>
      <c r="P23" s="179"/>
      <c r="Q23" s="147"/>
      <c r="R23" s="188"/>
      <c r="S23" s="188"/>
      <c r="T23" s="204">
        <f t="shared" si="8"/>
        <v>0</v>
      </c>
      <c r="U23" s="205">
        <f t="shared" si="9"/>
        <v>0</v>
      </c>
      <c r="V23" s="206">
        <f t="shared" si="10"/>
        <v>0</v>
      </c>
      <c r="W23" s="207">
        <f t="shared" si="11"/>
        <v>993.75</v>
      </c>
      <c r="X23" s="208">
        <f t="shared" si="12"/>
        <v>624.47500000000002</v>
      </c>
      <c r="Y23" s="209">
        <f t="shared" si="13"/>
        <v>555.95000000000005</v>
      </c>
      <c r="Z23" s="196"/>
      <c r="AA23" s="210">
        <f t="shared" si="15"/>
        <v>1.1764705882352942</v>
      </c>
      <c r="AB23" s="203">
        <f t="shared" si="16"/>
        <v>1.7647058823529411</v>
      </c>
      <c r="AC23" s="211">
        <f t="shared" si="17"/>
        <v>10</v>
      </c>
    </row>
    <row r="24" spans="1:29" ht="14" x14ac:dyDescent="0.2">
      <c r="A24" s="108"/>
      <c r="B24" s="177"/>
      <c r="C24" s="137"/>
      <c r="D24" s="138" t="str">
        <f t="shared" ref="D24:D26" si="21">IF(ISBLANK(C24),"",VLOOKUP(C24,各艇データ,2,FALSE))</f>
        <v/>
      </c>
      <c r="E24" s="226" t="str">
        <f t="shared" ref="E24:E26" si="22">IF($I$6="Ⅰ",T24,IF($I$6="Ⅱ",U24,IF($I$6="Ⅲ",V24,"")))</f>
        <v/>
      </c>
      <c r="F24" s="139"/>
      <c r="G24" s="140"/>
      <c r="H24" s="137" t="str">
        <f t="shared" ref="H24:H26" si="23">IFERROR(IF(G24-$Q$2&lt;=0,"",(G24-$Q$2)*86400),"")</f>
        <v/>
      </c>
      <c r="I24" s="141" t="str">
        <f t="shared" ref="I24:I26" si="24">IF($I$6="Ⅰ",W24,IF($I$6="Ⅱ",X24,IF($I$6="Ⅲ",Y24,"")))</f>
        <v/>
      </c>
      <c r="J24" s="139"/>
      <c r="K24" s="142" t="str">
        <f t="shared" ref="K24:K26" si="25">IFERROR(H24*(1+0.01*J24)-I24*$N$3,"")</f>
        <v/>
      </c>
      <c r="L24" s="140" t="str">
        <f t="shared" si="18"/>
        <v/>
      </c>
      <c r="M24" s="143" t="str">
        <f t="shared" si="19"/>
        <v/>
      </c>
      <c r="N24" s="144" t="str">
        <f t="shared" si="20"/>
        <v/>
      </c>
      <c r="O24" s="145"/>
      <c r="P24" s="180"/>
      <c r="Q24" s="147"/>
      <c r="R24" s="188"/>
      <c r="S24" s="188"/>
      <c r="T24" s="204" t="str">
        <f t="shared" si="8"/>
        <v/>
      </c>
      <c r="U24" s="205" t="str">
        <f t="shared" si="9"/>
        <v/>
      </c>
      <c r="V24" s="206" t="str">
        <f t="shared" si="10"/>
        <v/>
      </c>
      <c r="W24" s="207" t="str">
        <f t="shared" si="11"/>
        <v/>
      </c>
      <c r="X24" s="208" t="str">
        <f t="shared" si="12"/>
        <v/>
      </c>
      <c r="Y24" s="209" t="str">
        <f t="shared" si="13"/>
        <v/>
      </c>
      <c r="Z24" s="196"/>
      <c r="AA24" s="210" t="str">
        <f t="shared" si="15"/>
        <v/>
      </c>
      <c r="AB24" s="203" t="str">
        <f t="shared" si="16"/>
        <v/>
      </c>
      <c r="AC24" s="211" t="str">
        <f t="shared" si="17"/>
        <v/>
      </c>
    </row>
    <row r="25" spans="1:29" ht="14" x14ac:dyDescent="0.2">
      <c r="A25" s="108"/>
      <c r="B25" s="136"/>
      <c r="C25" s="137"/>
      <c r="D25" s="138" t="str">
        <f t="shared" si="21"/>
        <v/>
      </c>
      <c r="E25" s="226" t="str">
        <f t="shared" si="22"/>
        <v/>
      </c>
      <c r="F25" s="139"/>
      <c r="G25" s="140"/>
      <c r="H25" s="137" t="str">
        <f t="shared" si="23"/>
        <v/>
      </c>
      <c r="I25" s="141" t="str">
        <f t="shared" si="24"/>
        <v/>
      </c>
      <c r="J25" s="139"/>
      <c r="K25" s="142" t="str">
        <f t="shared" si="25"/>
        <v/>
      </c>
      <c r="L25" s="140" t="str">
        <f t="shared" si="18"/>
        <v/>
      </c>
      <c r="M25" s="143" t="str">
        <f t="shared" si="19"/>
        <v/>
      </c>
      <c r="N25" s="144" t="str">
        <f t="shared" si="20"/>
        <v/>
      </c>
      <c r="O25" s="145"/>
      <c r="P25" s="180"/>
      <c r="Q25" s="147"/>
      <c r="R25" s="188"/>
      <c r="S25" s="188"/>
      <c r="T25" s="204" t="str">
        <f t="shared" si="8"/>
        <v/>
      </c>
      <c r="U25" s="205" t="str">
        <f t="shared" si="9"/>
        <v/>
      </c>
      <c r="V25" s="206" t="str">
        <f t="shared" si="10"/>
        <v/>
      </c>
      <c r="W25" s="207" t="str">
        <f t="shared" si="11"/>
        <v/>
      </c>
      <c r="X25" s="208" t="str">
        <f t="shared" si="12"/>
        <v/>
      </c>
      <c r="Y25" s="209" t="str">
        <f t="shared" si="13"/>
        <v/>
      </c>
      <c r="Z25" s="196"/>
      <c r="AA25" s="210" t="str">
        <f t="shared" si="15"/>
        <v/>
      </c>
      <c r="AB25" s="203" t="str">
        <f t="shared" si="16"/>
        <v/>
      </c>
      <c r="AC25" s="211" t="str">
        <f t="shared" si="17"/>
        <v/>
      </c>
    </row>
    <row r="26" spans="1:29" ht="14" x14ac:dyDescent="0.2">
      <c r="A26" s="108"/>
      <c r="B26" s="148"/>
      <c r="C26" s="149"/>
      <c r="D26" s="150" t="str">
        <f t="shared" si="21"/>
        <v/>
      </c>
      <c r="E26" s="227" t="str">
        <f t="shared" si="22"/>
        <v/>
      </c>
      <c r="F26" s="151"/>
      <c r="G26" s="152"/>
      <c r="H26" s="153" t="str">
        <f t="shared" si="23"/>
        <v/>
      </c>
      <c r="I26" s="154" t="str">
        <f t="shared" si="24"/>
        <v/>
      </c>
      <c r="J26" s="155"/>
      <c r="K26" s="156" t="str">
        <f t="shared" si="25"/>
        <v/>
      </c>
      <c r="L26" s="157" t="str">
        <f t="shared" si="18"/>
        <v/>
      </c>
      <c r="M26" s="158" t="str">
        <f t="shared" si="19"/>
        <v/>
      </c>
      <c r="N26" s="159" t="str">
        <f t="shared" si="20"/>
        <v/>
      </c>
      <c r="O26" s="168"/>
      <c r="P26" s="181"/>
      <c r="Q26" s="162"/>
      <c r="R26" s="188"/>
      <c r="S26" s="188"/>
      <c r="T26" s="204" t="str">
        <f t="shared" si="8"/>
        <v/>
      </c>
      <c r="U26" s="205" t="str">
        <f t="shared" si="9"/>
        <v/>
      </c>
      <c r="V26" s="206" t="str">
        <f t="shared" si="10"/>
        <v/>
      </c>
      <c r="W26" s="207" t="str">
        <f t="shared" si="11"/>
        <v/>
      </c>
      <c r="X26" s="208" t="str">
        <f t="shared" si="12"/>
        <v/>
      </c>
      <c r="Y26" s="209" t="str">
        <f t="shared" si="13"/>
        <v/>
      </c>
      <c r="Z26" s="196"/>
      <c r="AA26" s="210" t="str">
        <f t="shared" si="15"/>
        <v/>
      </c>
      <c r="AB26" s="203" t="str">
        <f t="shared" si="16"/>
        <v/>
      </c>
      <c r="AC26" s="211" t="str">
        <f t="shared" si="17"/>
        <v/>
      </c>
    </row>
    <row r="27" spans="1:29" ht="14" x14ac:dyDescent="0.2">
      <c r="A27" s="108"/>
      <c r="B27" s="177"/>
      <c r="C27" s="169"/>
      <c r="D27" s="182" t="str">
        <f t="shared" ref="D27:D31" si="26">IF(ISBLANK(C27),"",VLOOKUP(C27,各艇データ,2,FALSE))</f>
        <v/>
      </c>
      <c r="E27" s="171"/>
      <c r="F27" s="171"/>
      <c r="G27" s="173"/>
      <c r="H27" s="126" t="str">
        <f>IFERROR(IF(G27-$Q$2&lt;=0,"",(G27-$Q$2)*86400),"")</f>
        <v/>
      </c>
      <c r="I27" s="130"/>
      <c r="J27" s="128"/>
      <c r="K27" s="131" t="str">
        <f>IFERROR(H27*(1+0.01*J27)-I27*$N$3,"")</f>
        <v/>
      </c>
      <c r="L27" s="129" t="str">
        <f>IFERROR((K27-$K$7)/86400,"")</f>
        <v/>
      </c>
      <c r="M27" s="132" t="str">
        <f>IFERROR((K27-$K$7)/$N$3,"")</f>
        <v/>
      </c>
      <c r="N27" s="133" t="str">
        <f>IFERROR($N$3/(H27/3600),"")</f>
        <v/>
      </c>
      <c r="O27" s="134"/>
      <c r="P27" s="183"/>
      <c r="Q27" s="178"/>
      <c r="R27" s="188"/>
      <c r="S27" s="188"/>
      <c r="T27" s="204" t="str">
        <f t="shared" si="8"/>
        <v/>
      </c>
      <c r="U27" s="205" t="str">
        <f t="shared" si="9"/>
        <v/>
      </c>
      <c r="V27" s="206" t="str">
        <f t="shared" si="10"/>
        <v/>
      </c>
      <c r="W27" s="207" t="str">
        <f t="shared" si="11"/>
        <v/>
      </c>
      <c r="X27" s="208" t="str">
        <f t="shared" si="12"/>
        <v/>
      </c>
      <c r="Y27" s="209" t="str">
        <f t="shared" si="13"/>
        <v/>
      </c>
      <c r="Z27" s="196"/>
      <c r="AA27" s="210" t="str">
        <f t="shared" si="15"/>
        <v/>
      </c>
      <c r="AB27" s="203" t="str">
        <f t="shared" si="16"/>
        <v/>
      </c>
      <c r="AC27" s="211" t="str">
        <f t="shared" si="17"/>
        <v/>
      </c>
    </row>
    <row r="28" spans="1:29" ht="14.25" customHeight="1" x14ac:dyDescent="0.2">
      <c r="A28" s="108"/>
      <c r="B28" s="136"/>
      <c r="C28" s="137"/>
      <c r="D28" s="138" t="str">
        <f t="shared" si="26"/>
        <v/>
      </c>
      <c r="E28" s="139"/>
      <c r="F28" s="139"/>
      <c r="G28" s="140"/>
      <c r="H28" s="137"/>
      <c r="I28" s="141"/>
      <c r="J28" s="139"/>
      <c r="K28" s="142"/>
      <c r="L28" s="140"/>
      <c r="M28" s="143"/>
      <c r="N28" s="144"/>
      <c r="O28" s="145"/>
      <c r="P28" s="184"/>
      <c r="Q28" s="147"/>
      <c r="R28" s="188"/>
      <c r="S28" s="188"/>
      <c r="T28" s="204" t="str">
        <f t="shared" si="8"/>
        <v/>
      </c>
      <c r="U28" s="205" t="str">
        <f t="shared" si="9"/>
        <v/>
      </c>
      <c r="V28" s="206" t="str">
        <f t="shared" si="10"/>
        <v/>
      </c>
      <c r="W28" s="207" t="str">
        <f t="shared" si="11"/>
        <v/>
      </c>
      <c r="X28" s="208" t="str">
        <f t="shared" si="12"/>
        <v/>
      </c>
      <c r="Y28" s="209" t="str">
        <f t="shared" si="13"/>
        <v/>
      </c>
      <c r="Z28" s="196"/>
      <c r="AA28" s="210" t="str">
        <f t="shared" si="15"/>
        <v/>
      </c>
      <c r="AB28" s="203" t="str">
        <f t="shared" si="16"/>
        <v/>
      </c>
      <c r="AC28" s="211" t="str">
        <f t="shared" si="17"/>
        <v/>
      </c>
    </row>
    <row r="29" spans="1:29" ht="14" x14ac:dyDescent="0.2">
      <c r="A29" s="108"/>
      <c r="B29" s="136"/>
      <c r="C29" s="137"/>
      <c r="D29" s="138" t="str">
        <f t="shared" si="26"/>
        <v/>
      </c>
      <c r="E29" s="139"/>
      <c r="F29" s="139"/>
      <c r="G29" s="140"/>
      <c r="H29" s="137"/>
      <c r="I29" s="141"/>
      <c r="J29" s="139"/>
      <c r="K29" s="142"/>
      <c r="L29" s="140"/>
      <c r="M29" s="143"/>
      <c r="N29" s="144"/>
      <c r="O29" s="145"/>
      <c r="P29" s="180"/>
      <c r="Q29" s="147"/>
      <c r="R29" s="188"/>
      <c r="S29" s="188"/>
      <c r="T29" s="204" t="str">
        <f t="shared" si="8"/>
        <v/>
      </c>
      <c r="U29" s="205" t="str">
        <f t="shared" si="9"/>
        <v/>
      </c>
      <c r="V29" s="206" t="str">
        <f t="shared" si="10"/>
        <v/>
      </c>
      <c r="W29" s="207" t="str">
        <f t="shared" si="11"/>
        <v/>
      </c>
      <c r="X29" s="208" t="str">
        <f t="shared" si="12"/>
        <v/>
      </c>
      <c r="Y29" s="209" t="str">
        <f t="shared" si="13"/>
        <v/>
      </c>
      <c r="Z29" s="196"/>
      <c r="AA29" s="210" t="str">
        <f t="shared" si="15"/>
        <v/>
      </c>
      <c r="AB29" s="203" t="str">
        <f t="shared" si="16"/>
        <v/>
      </c>
      <c r="AC29" s="211" t="str">
        <f t="shared" si="17"/>
        <v/>
      </c>
    </row>
    <row r="30" spans="1:29" ht="14.25" customHeight="1" x14ac:dyDescent="0.2">
      <c r="A30" s="108"/>
      <c r="B30" s="136"/>
      <c r="C30" s="137"/>
      <c r="D30" s="138" t="str">
        <f t="shared" si="26"/>
        <v/>
      </c>
      <c r="E30" s="139"/>
      <c r="F30" s="139"/>
      <c r="G30" s="140"/>
      <c r="H30" s="137"/>
      <c r="I30" s="141"/>
      <c r="J30" s="139"/>
      <c r="K30" s="142"/>
      <c r="L30" s="140"/>
      <c r="M30" s="143"/>
      <c r="N30" s="144"/>
      <c r="O30" s="145"/>
      <c r="P30" s="180"/>
      <c r="Q30" s="147"/>
      <c r="R30" s="188"/>
      <c r="S30" s="188"/>
      <c r="T30" s="204" t="str">
        <f t="shared" si="8"/>
        <v/>
      </c>
      <c r="U30" s="205" t="str">
        <f t="shared" si="9"/>
        <v/>
      </c>
      <c r="V30" s="206" t="str">
        <f t="shared" si="10"/>
        <v/>
      </c>
      <c r="W30" s="207" t="str">
        <f t="shared" si="11"/>
        <v/>
      </c>
      <c r="X30" s="208" t="str">
        <f t="shared" si="12"/>
        <v/>
      </c>
      <c r="Y30" s="209" t="str">
        <f t="shared" si="13"/>
        <v/>
      </c>
      <c r="Z30" s="196"/>
      <c r="AA30" s="210" t="str">
        <f t="shared" si="15"/>
        <v/>
      </c>
      <c r="AB30" s="203" t="str">
        <f t="shared" si="16"/>
        <v/>
      </c>
      <c r="AC30" s="211" t="str">
        <f t="shared" si="17"/>
        <v/>
      </c>
    </row>
    <row r="31" spans="1:29" ht="14.5" thickBot="1" x14ac:dyDescent="0.25">
      <c r="A31" s="108"/>
      <c r="B31" s="136"/>
      <c r="C31" s="137"/>
      <c r="D31" s="150" t="str">
        <f t="shared" si="26"/>
        <v/>
      </c>
      <c r="E31" s="151"/>
      <c r="F31" s="139"/>
      <c r="G31" s="140"/>
      <c r="H31" s="149" t="str">
        <f>IFERROR(IF(G31-$Q$2&lt;=0,"",(G31-$Q$2)*86400),"")</f>
        <v/>
      </c>
      <c r="I31" s="163" t="str">
        <f>IF($I$6="Ⅰ",W31,IF($I$6="Ⅱ",X31,IF($I$6="Ⅲ",Y31,"")))</f>
        <v/>
      </c>
      <c r="J31" s="151"/>
      <c r="K31" s="165" t="str">
        <f>IFERROR(H31*(1+0.01*J31)-I31*$N$3,"")</f>
        <v/>
      </c>
      <c r="L31" s="152" t="str">
        <f>IFERROR((K31-$K$7)/86400,"")</f>
        <v/>
      </c>
      <c r="M31" s="166" t="str">
        <f>IFERROR((K31-$K$7)/$N$3,"")</f>
        <v/>
      </c>
      <c r="N31" s="167" t="str">
        <f>IFERROR($N$3/(H31/3600),"")</f>
        <v/>
      </c>
      <c r="O31" s="168" t="str">
        <f>IF($O$6="MAX=20",AA31,IF($O$6="MAX=30",AB31,IF($O$6="MAX=40",AC31,"")))</f>
        <v/>
      </c>
      <c r="P31" s="181"/>
      <c r="Q31" s="162"/>
      <c r="R31" s="188"/>
      <c r="S31" s="188"/>
      <c r="T31" s="212" t="str">
        <f t="shared" si="8"/>
        <v/>
      </c>
      <c r="U31" s="213" t="str">
        <f t="shared" si="9"/>
        <v/>
      </c>
      <c r="V31" s="214" t="str">
        <f t="shared" si="10"/>
        <v/>
      </c>
      <c r="W31" s="215" t="str">
        <f t="shared" si="11"/>
        <v/>
      </c>
      <c r="X31" s="216" t="str">
        <f t="shared" si="12"/>
        <v/>
      </c>
      <c r="Y31" s="217" t="str">
        <f t="shared" si="13"/>
        <v/>
      </c>
      <c r="Z31" s="196"/>
      <c r="AA31" s="221" t="str">
        <f t="shared" si="15"/>
        <v/>
      </c>
      <c r="AB31" s="222" t="str">
        <f t="shared" si="16"/>
        <v/>
      </c>
      <c r="AC31" s="223" t="str">
        <f t="shared" si="17"/>
        <v/>
      </c>
    </row>
    <row r="32" spans="1:29" ht="15" customHeight="1" x14ac:dyDescent="0.25">
      <c r="A32" s="108"/>
      <c r="B32" s="440" t="s">
        <v>209</v>
      </c>
      <c r="C32" s="441"/>
      <c r="D32" s="442"/>
      <c r="E32" s="185" t="s">
        <v>162</v>
      </c>
      <c r="F32" s="449" t="s">
        <v>313</v>
      </c>
      <c r="G32" s="450"/>
      <c r="H32" s="434" t="s">
        <v>311</v>
      </c>
      <c r="I32" s="435"/>
      <c r="J32" s="435"/>
      <c r="K32" s="435"/>
      <c r="L32" s="435"/>
      <c r="M32" s="435"/>
      <c r="N32" s="435"/>
      <c r="O32" s="435"/>
      <c r="P32" s="435"/>
      <c r="Q32" s="436"/>
      <c r="R32" s="350"/>
      <c r="S32" s="99"/>
      <c r="T32" s="191"/>
      <c r="U32" s="191"/>
      <c r="V32" s="191"/>
      <c r="Y32" s="191"/>
      <c r="Z32" s="191"/>
    </row>
    <row r="33" spans="1:26" ht="15" customHeight="1" x14ac:dyDescent="0.25">
      <c r="A33" s="108"/>
      <c r="B33" s="443"/>
      <c r="C33" s="444"/>
      <c r="D33" s="445"/>
      <c r="E33" s="186" t="s">
        <v>163</v>
      </c>
      <c r="F33" s="451" t="s">
        <v>314</v>
      </c>
      <c r="G33" s="452"/>
      <c r="H33" s="428" t="s">
        <v>312</v>
      </c>
      <c r="I33" s="429"/>
      <c r="J33" s="429"/>
      <c r="K33" s="429"/>
      <c r="L33" s="429"/>
      <c r="M33" s="429"/>
      <c r="N33" s="429"/>
      <c r="O33" s="429"/>
      <c r="P33" s="429"/>
      <c r="Q33" s="430"/>
      <c r="R33" s="350"/>
      <c r="S33" s="99"/>
      <c r="T33" s="191"/>
      <c r="U33" s="191"/>
      <c r="V33" s="191"/>
      <c r="Y33" s="191"/>
      <c r="Z33" s="191"/>
    </row>
    <row r="34" spans="1:26" ht="23.25" customHeight="1" x14ac:dyDescent="0.25">
      <c r="A34" s="108"/>
      <c r="B34" s="446"/>
      <c r="C34" s="447"/>
      <c r="D34" s="448"/>
      <c r="E34" s="186" t="s">
        <v>164</v>
      </c>
      <c r="F34" s="451" t="s">
        <v>315</v>
      </c>
      <c r="G34" s="452"/>
      <c r="H34" s="428"/>
      <c r="I34" s="429"/>
      <c r="J34" s="429"/>
      <c r="K34" s="429"/>
      <c r="L34" s="429"/>
      <c r="M34" s="429"/>
      <c r="N34" s="429"/>
      <c r="O34" s="429"/>
      <c r="P34" s="429"/>
      <c r="Q34" s="430"/>
      <c r="R34" s="350"/>
      <c r="S34" s="99"/>
      <c r="T34" s="191"/>
      <c r="U34" s="191"/>
      <c r="V34" s="191"/>
      <c r="Y34" s="191"/>
      <c r="Z34" s="191"/>
    </row>
    <row r="35" spans="1:26" ht="22.5" customHeight="1" x14ac:dyDescent="0.25">
      <c r="A35" s="108"/>
      <c r="B35" s="453" t="s">
        <v>207</v>
      </c>
      <c r="C35" s="454"/>
      <c r="D35" s="455"/>
      <c r="E35" s="464" t="s">
        <v>166</v>
      </c>
      <c r="F35" s="451" t="str">
        <f>参照ﾃﾞｰﾀ!AL10</f>
        <v>IDEAL</v>
      </c>
      <c r="G35" s="452"/>
      <c r="H35" s="428"/>
      <c r="I35" s="429"/>
      <c r="J35" s="429"/>
      <c r="K35" s="429"/>
      <c r="L35" s="429"/>
      <c r="M35" s="429"/>
      <c r="N35" s="429"/>
      <c r="O35" s="429"/>
      <c r="P35" s="429"/>
      <c r="Q35" s="430"/>
      <c r="R35" s="350"/>
      <c r="S35" s="99"/>
      <c r="T35" s="191"/>
      <c r="U35" s="191"/>
      <c r="V35" s="191"/>
      <c r="Y35" s="191"/>
      <c r="Z35" s="191"/>
    </row>
    <row r="36" spans="1:26" ht="15" customHeight="1" x14ac:dyDescent="0.25">
      <c r="A36" s="108"/>
      <c r="B36" s="456"/>
      <c r="C36" s="457"/>
      <c r="D36" s="458"/>
      <c r="E36" s="465"/>
      <c r="F36" s="451"/>
      <c r="G36" s="452"/>
      <c r="H36" s="428"/>
      <c r="I36" s="429"/>
      <c r="J36" s="429"/>
      <c r="K36" s="429"/>
      <c r="L36" s="429"/>
      <c r="M36" s="429"/>
      <c r="N36" s="429"/>
      <c r="O36" s="429"/>
      <c r="P36" s="429"/>
      <c r="Q36" s="430"/>
      <c r="R36" s="350"/>
      <c r="S36" s="99"/>
      <c r="T36" s="191"/>
      <c r="U36" s="191"/>
      <c r="V36" s="191"/>
      <c r="Y36" s="191"/>
      <c r="Z36" s="191"/>
    </row>
    <row r="37" spans="1:26" ht="15" customHeight="1" x14ac:dyDescent="0.25">
      <c r="A37" s="108"/>
      <c r="B37" s="456"/>
      <c r="C37" s="457"/>
      <c r="D37" s="458"/>
      <c r="E37" s="185" t="s">
        <v>165</v>
      </c>
      <c r="F37" s="466">
        <v>45522</v>
      </c>
      <c r="G37" s="450"/>
      <c r="H37" s="428"/>
      <c r="I37" s="429"/>
      <c r="J37" s="429"/>
      <c r="K37" s="429"/>
      <c r="L37" s="429"/>
      <c r="M37" s="429"/>
      <c r="N37" s="429"/>
      <c r="O37" s="429"/>
      <c r="P37" s="429"/>
      <c r="Q37" s="430"/>
      <c r="R37" s="350"/>
      <c r="S37" s="99"/>
      <c r="T37" s="191"/>
      <c r="U37" s="191"/>
      <c r="V37" s="191"/>
      <c r="Y37" s="191"/>
      <c r="Z37" s="191"/>
    </row>
    <row r="38" spans="1:26" ht="15" customHeight="1" x14ac:dyDescent="0.25">
      <c r="A38" s="108"/>
      <c r="B38" s="456"/>
      <c r="C38" s="457"/>
      <c r="D38" s="458"/>
      <c r="E38" s="186" t="s">
        <v>178</v>
      </c>
      <c r="F38" s="451" t="s">
        <v>63</v>
      </c>
      <c r="G38" s="452"/>
      <c r="H38" s="428"/>
      <c r="I38" s="429"/>
      <c r="J38" s="429"/>
      <c r="K38" s="429"/>
      <c r="L38" s="429"/>
      <c r="M38" s="429"/>
      <c r="N38" s="429"/>
      <c r="O38" s="429"/>
      <c r="P38" s="429"/>
      <c r="Q38" s="430"/>
      <c r="R38" s="350"/>
      <c r="S38" s="99"/>
      <c r="T38" s="191"/>
      <c r="U38" s="191"/>
      <c r="V38" s="191"/>
      <c r="Y38" s="191"/>
      <c r="Z38" s="191"/>
    </row>
    <row r="39" spans="1:26" ht="15" customHeight="1" x14ac:dyDescent="0.25">
      <c r="A39" s="108"/>
      <c r="B39" s="456"/>
      <c r="C39" s="457"/>
      <c r="D39" s="458"/>
      <c r="E39" s="464" t="s">
        <v>166</v>
      </c>
      <c r="F39" s="451" t="str">
        <f>参照ﾃﾞｰﾀ!AL11</f>
        <v>胡桃</v>
      </c>
      <c r="G39" s="452"/>
      <c r="H39" s="428"/>
      <c r="I39" s="429"/>
      <c r="J39" s="429"/>
      <c r="K39" s="429"/>
      <c r="L39" s="429"/>
      <c r="M39" s="429"/>
      <c r="N39" s="429"/>
      <c r="O39" s="429"/>
      <c r="P39" s="429"/>
      <c r="Q39" s="430"/>
      <c r="R39" s="350"/>
      <c r="S39" s="99"/>
      <c r="T39" s="191"/>
      <c r="U39" s="191"/>
      <c r="V39" s="191"/>
      <c r="Y39" s="191"/>
      <c r="Z39" s="191"/>
    </row>
    <row r="40" spans="1:26" ht="15" customHeight="1" x14ac:dyDescent="0.25">
      <c r="A40" s="108"/>
      <c r="B40" s="456"/>
      <c r="C40" s="457"/>
      <c r="D40" s="458"/>
      <c r="E40" s="464"/>
      <c r="F40" s="451"/>
      <c r="G40" s="452"/>
      <c r="H40" s="428"/>
      <c r="I40" s="429"/>
      <c r="J40" s="429"/>
      <c r="K40" s="429"/>
      <c r="L40" s="429"/>
      <c r="M40" s="429"/>
      <c r="N40" s="429"/>
      <c r="O40" s="429"/>
      <c r="P40" s="429"/>
      <c r="Q40" s="430"/>
      <c r="R40" s="350"/>
      <c r="S40" s="99"/>
      <c r="T40" s="191"/>
      <c r="U40" s="191"/>
      <c r="V40" s="191"/>
      <c r="Y40" s="191"/>
      <c r="Z40" s="191"/>
    </row>
    <row r="41" spans="1:26" ht="11.25" customHeight="1" thickBot="1" x14ac:dyDescent="0.3">
      <c r="A41" s="108"/>
      <c r="B41" s="459"/>
      <c r="C41" s="460"/>
      <c r="D41" s="461"/>
      <c r="E41" s="187"/>
      <c r="F41" s="462"/>
      <c r="G41" s="463"/>
      <c r="H41" s="431"/>
      <c r="I41" s="432"/>
      <c r="J41" s="432"/>
      <c r="K41" s="432"/>
      <c r="L41" s="432"/>
      <c r="M41" s="432"/>
      <c r="N41" s="432"/>
      <c r="O41" s="432"/>
      <c r="P41" s="432"/>
      <c r="Q41" s="433"/>
      <c r="R41" s="350"/>
      <c r="S41" s="99"/>
      <c r="T41" s="191"/>
      <c r="U41" s="191"/>
      <c r="V41" s="191"/>
      <c r="W41" s="191"/>
      <c r="X41" s="191"/>
      <c r="Y41" s="191"/>
      <c r="Z41" s="191"/>
    </row>
    <row r="42" spans="1:26" x14ac:dyDescent="0.2">
      <c r="A42" s="108"/>
      <c r="B42" s="108"/>
      <c r="C42" s="108"/>
      <c r="D42" s="108"/>
      <c r="E42" s="108"/>
      <c r="F42" s="108"/>
      <c r="G42" s="108"/>
      <c r="H42" s="108"/>
      <c r="I42" s="108"/>
      <c r="J42" s="108"/>
      <c r="K42" s="108"/>
      <c r="L42" s="108"/>
      <c r="M42" s="108"/>
      <c r="N42" s="108"/>
      <c r="O42" s="108"/>
      <c r="P42" s="108"/>
      <c r="Q42" s="108"/>
      <c r="R42" s="108"/>
      <c r="S42" s="108"/>
    </row>
  </sheetData>
  <sheetProtection algorithmName="SHA-512" hashValue="O1rkQwGyNpAM8i/15bu1v7hQ8jTYIY7MqkURdoRQYYCKGqEtQTrPposutjFCN9lTL/I8yQLvWLHK7w8wwP0lDg==" saltValue="Hu80YxohGiXwtum7Hao7oA==" spinCount="100000" sheet="1" objects="1" scenarios="1"/>
  <sortState xmlns:xlrd2="http://schemas.microsoft.com/office/spreadsheetml/2017/richdata2" ref="C7:K23">
    <sortCondition ref="K7:K23"/>
  </sortState>
  <mergeCells count="20">
    <mergeCell ref="F37:G37"/>
    <mergeCell ref="F38:G38"/>
    <mergeCell ref="F39:G39"/>
    <mergeCell ref="E39:E40"/>
    <mergeCell ref="D2:F2"/>
    <mergeCell ref="E3:I3"/>
    <mergeCell ref="H33:Q41"/>
    <mergeCell ref="H32:Q32"/>
    <mergeCell ref="J3:K3"/>
    <mergeCell ref="P5:Q5"/>
    <mergeCell ref="B32:D34"/>
    <mergeCell ref="F32:G32"/>
    <mergeCell ref="F33:G33"/>
    <mergeCell ref="F34:G34"/>
    <mergeCell ref="B35:D41"/>
    <mergeCell ref="F40:G40"/>
    <mergeCell ref="F41:G41"/>
    <mergeCell ref="E35:E36"/>
    <mergeCell ref="F35:G35"/>
    <mergeCell ref="F36:G36"/>
  </mergeCells>
  <phoneticPr fontId="40"/>
  <dataValidations count="8">
    <dataValidation type="list" allowBlank="1" showInputMessage="1" showErrorMessage="1" sqref="P2 F37:G37" xr:uid="{00000000-0002-0000-0000-000000000000}">
      <formula1>開催日</formula1>
    </dataValidation>
    <dataValidation type="list" allowBlank="1" showInputMessage="1" showErrorMessage="1" sqref="Q2:R2" xr:uid="{00000000-0002-0000-0000-000001000000}">
      <formula1>時刻</formula1>
    </dataValidation>
    <dataValidation type="list" allowBlank="1" showInputMessage="1" showErrorMessage="1" sqref="J3:K3" xr:uid="{00000000-0002-0000-0000-000002000000}">
      <formula1>暫定</formula1>
    </dataValidation>
    <dataValidation type="list" allowBlank="1" showInputMessage="1" showErrorMessage="1" sqref="G2" xr:uid="{00000000-0002-0000-0000-000003000000}">
      <formula1>月</formula1>
    </dataValidation>
    <dataValidation type="list" allowBlank="1" showInputMessage="1" showErrorMessage="1" sqref="N2 F38:G38" xr:uid="{00000000-0002-0000-0000-000004000000}">
      <formula1>コース</formula1>
    </dataValidation>
    <dataValidation type="list" showInputMessage="1" showErrorMessage="1" sqref="E3" xr:uid="{00000000-0002-0000-0000-000005000000}">
      <formula1>レース名</formula1>
    </dataValidation>
    <dataValidation type="list" allowBlank="1" showInputMessage="1" showErrorMessage="1" sqref="I6" xr:uid="{00000000-0002-0000-0000-000006000000}">
      <formula1>ＴＡ</formula1>
    </dataValidation>
    <dataValidation type="list" allowBlank="1" showInputMessage="1" showErrorMessage="1" sqref="D3" xr:uid="{00000000-0002-0000-0000-000007000000}">
      <formula1>レース番号</formula1>
    </dataValidation>
  </dataValidations>
  <pageMargins left="0.31496062992125984" right="0" top="0.35433070866141736" bottom="0.19685039370078741" header="0" footer="0"/>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42"/>
  <sheetViews>
    <sheetView zoomScale="85" zoomScaleNormal="85" workbookViewId="0">
      <selection activeCell="C7" sqref="C7"/>
    </sheetView>
  </sheetViews>
  <sheetFormatPr defaultColWidth="9" defaultRowHeight="13" x14ac:dyDescent="0.2"/>
  <cols>
    <col min="1" max="1" width="1.7265625" style="190" customWidth="1"/>
    <col min="2" max="2" width="5" style="190" customWidth="1"/>
    <col min="3" max="3" width="7" style="190" customWidth="1"/>
    <col min="4" max="4" width="18" style="190" customWidth="1"/>
    <col min="5" max="5" width="8" style="190" customWidth="1"/>
    <col min="6" max="6" width="5" style="190" customWidth="1"/>
    <col min="7" max="7" width="12" style="190" customWidth="1"/>
    <col min="8" max="8" width="8.90625" style="190" customWidth="1"/>
    <col min="9" max="9" width="8.6328125" style="190" customWidth="1"/>
    <col min="10" max="10" width="5" style="190" customWidth="1"/>
    <col min="11" max="11" width="8.453125" style="190" customWidth="1"/>
    <col min="12" max="12" width="10.90625" style="190" customWidth="1"/>
    <col min="13" max="13" width="9.453125" style="190" customWidth="1"/>
    <col min="14" max="14" width="7.90625" style="190" customWidth="1"/>
    <col min="15" max="15" width="8" style="190" customWidth="1"/>
    <col min="16" max="16" width="12" style="190" bestFit="1" customWidth="1"/>
    <col min="17" max="17" width="13.453125" style="190" customWidth="1"/>
    <col min="18" max="18" width="4.90625" style="190" customWidth="1"/>
    <col min="19" max="21" width="7.6328125" style="190" hidden="1" customWidth="1"/>
    <col min="22" max="22" width="8.26953125" style="190" customWidth="1"/>
    <col min="23" max="24" width="7.6328125" style="190" customWidth="1"/>
    <col min="25" max="25" width="4.453125" style="190" customWidth="1"/>
    <col min="26" max="28" width="8" style="190" customWidth="1"/>
    <col min="29" max="16384" width="9" style="190"/>
  </cols>
  <sheetData>
    <row r="1" spans="1:28" ht="9.75" customHeight="1" thickBot="1" x14ac:dyDescent="0.25">
      <c r="A1" s="108"/>
      <c r="B1" s="108"/>
      <c r="C1" s="108"/>
      <c r="D1" s="108"/>
      <c r="E1" s="108"/>
      <c r="F1" s="108"/>
      <c r="G1" s="108"/>
      <c r="H1" s="108"/>
      <c r="I1" s="108"/>
      <c r="J1" s="108"/>
      <c r="K1" s="108"/>
      <c r="L1" s="108"/>
      <c r="M1" s="108"/>
      <c r="N1" s="108"/>
      <c r="O1" s="108"/>
      <c r="P1" s="108"/>
      <c r="Q1" s="108"/>
      <c r="R1" s="108"/>
    </row>
    <row r="2" spans="1:28" ht="21" x14ac:dyDescent="0.3">
      <c r="A2" s="108"/>
      <c r="B2" s="99"/>
      <c r="C2" s="100"/>
      <c r="D2" s="426" t="str">
        <f>参照ﾃﾞｰﾀ!P4</f>
        <v>2024年</v>
      </c>
      <c r="E2" s="426"/>
      <c r="F2" s="426"/>
      <c r="G2" s="101" t="s">
        <v>174</v>
      </c>
      <c r="H2" s="102"/>
      <c r="I2" s="103"/>
      <c r="J2" s="99"/>
      <c r="K2" s="104"/>
      <c r="L2" s="99"/>
      <c r="M2" s="105" t="s">
        <v>41</v>
      </c>
      <c r="N2" s="106" t="s">
        <v>51</v>
      </c>
      <c r="O2" s="107" t="s">
        <v>43</v>
      </c>
      <c r="P2" s="240">
        <v>45536</v>
      </c>
      <c r="Q2" s="351" t="s">
        <v>217</v>
      </c>
      <c r="R2" s="99"/>
      <c r="S2" s="192" t="s">
        <v>2</v>
      </c>
      <c r="T2" s="191"/>
      <c r="U2" s="191"/>
      <c r="V2" s="191"/>
      <c r="W2" s="191"/>
      <c r="X2" s="191"/>
      <c r="Y2" s="191"/>
    </row>
    <row r="3" spans="1:28" ht="21.75" customHeight="1" thickBot="1" x14ac:dyDescent="0.35">
      <c r="A3" s="108"/>
      <c r="B3" s="99"/>
      <c r="C3" s="108"/>
      <c r="D3" s="109" t="s">
        <v>275</v>
      </c>
      <c r="E3" s="476" t="s">
        <v>53</v>
      </c>
      <c r="F3" s="476"/>
      <c r="G3" s="476"/>
      <c r="H3" s="476"/>
      <c r="I3" s="476"/>
      <c r="J3" s="437" t="s">
        <v>44</v>
      </c>
      <c r="K3" s="437"/>
      <c r="L3" s="99"/>
      <c r="M3" s="110" t="s">
        <v>64</v>
      </c>
      <c r="N3" s="111">
        <f>IF(ISBLANK(N2),"",VLOOKUP(N2,コース・距離,2,FALSE))</f>
        <v>26.6</v>
      </c>
      <c r="O3" s="112" t="s">
        <v>0</v>
      </c>
      <c r="P3" s="113"/>
      <c r="Q3" s="114" t="s">
        <v>1</v>
      </c>
      <c r="R3" s="99"/>
      <c r="S3" s="191" t="s">
        <v>196</v>
      </c>
      <c r="T3" s="191"/>
      <c r="U3" s="191"/>
      <c r="V3" s="192" t="s">
        <v>2</v>
      </c>
      <c r="W3" s="191"/>
      <c r="X3" s="191"/>
      <c r="Y3" s="191"/>
      <c r="Z3" s="193" t="s">
        <v>65</v>
      </c>
    </row>
    <row r="4" spans="1:28" ht="7.5" customHeight="1" thickBot="1" x14ac:dyDescent="0.3">
      <c r="A4" s="108"/>
      <c r="B4" s="99"/>
      <c r="C4" s="99"/>
      <c r="D4" s="99"/>
      <c r="E4" s="99"/>
      <c r="F4" s="99"/>
      <c r="G4" s="99"/>
      <c r="H4" s="99"/>
      <c r="I4" s="99"/>
      <c r="J4" s="99"/>
      <c r="K4" s="99"/>
      <c r="L4" s="99"/>
      <c r="M4" s="99"/>
      <c r="N4" s="99"/>
      <c r="O4" s="99"/>
      <c r="P4" s="99"/>
      <c r="Q4" s="99"/>
      <c r="R4" s="99"/>
      <c r="S4" s="191"/>
      <c r="T4" s="191"/>
      <c r="U4" s="191"/>
      <c r="V4" s="194"/>
      <c r="W4" s="191"/>
      <c r="X4" s="191"/>
      <c r="Y4" s="191"/>
    </row>
    <row r="5" spans="1:28" ht="14" x14ac:dyDescent="0.2">
      <c r="A5" s="108"/>
      <c r="B5" s="115" t="s">
        <v>3</v>
      </c>
      <c r="C5" s="116" t="s">
        <v>4</v>
      </c>
      <c r="D5" s="116" t="s">
        <v>5</v>
      </c>
      <c r="E5" s="116" t="s">
        <v>6</v>
      </c>
      <c r="F5" s="116" t="s">
        <v>7</v>
      </c>
      <c r="G5" s="116" t="s">
        <v>8</v>
      </c>
      <c r="H5" s="116" t="s">
        <v>9</v>
      </c>
      <c r="I5" s="116" t="s">
        <v>10</v>
      </c>
      <c r="J5" s="116" t="s">
        <v>11</v>
      </c>
      <c r="K5" s="116" t="s">
        <v>12</v>
      </c>
      <c r="L5" s="117" t="s">
        <v>208</v>
      </c>
      <c r="M5" s="117" t="s">
        <v>205</v>
      </c>
      <c r="N5" s="116" t="s">
        <v>60</v>
      </c>
      <c r="O5" s="116" t="s">
        <v>13</v>
      </c>
      <c r="P5" s="438" t="s">
        <v>59</v>
      </c>
      <c r="Q5" s="439"/>
      <c r="R5" s="188"/>
      <c r="S5" s="197" t="s">
        <v>10</v>
      </c>
      <c r="T5" s="195" t="s">
        <v>10</v>
      </c>
      <c r="U5" s="198" t="s">
        <v>10</v>
      </c>
      <c r="V5" s="197" t="s">
        <v>10</v>
      </c>
      <c r="W5" s="195" t="s">
        <v>10</v>
      </c>
      <c r="X5" s="198" t="s">
        <v>10</v>
      </c>
      <c r="Y5" s="196"/>
      <c r="Z5" s="197" t="s">
        <v>13</v>
      </c>
      <c r="AA5" s="195" t="s">
        <v>13</v>
      </c>
      <c r="AB5" s="198" t="s">
        <v>13</v>
      </c>
    </row>
    <row r="6" spans="1:28" ht="14" x14ac:dyDescent="0.2">
      <c r="A6" s="108"/>
      <c r="B6" s="118"/>
      <c r="C6" s="119" t="s">
        <v>14</v>
      </c>
      <c r="D6" s="120"/>
      <c r="E6" s="121" t="s">
        <v>15</v>
      </c>
      <c r="F6" s="121"/>
      <c r="G6" s="119" t="s">
        <v>16</v>
      </c>
      <c r="H6" s="121" t="s">
        <v>17</v>
      </c>
      <c r="I6" s="119" t="s">
        <v>194</v>
      </c>
      <c r="J6" s="121" t="s">
        <v>18</v>
      </c>
      <c r="K6" s="121" t="s">
        <v>17</v>
      </c>
      <c r="L6" s="119" t="s">
        <v>16</v>
      </c>
      <c r="M6" s="121" t="s">
        <v>35</v>
      </c>
      <c r="N6" s="121" t="s">
        <v>19</v>
      </c>
      <c r="O6" s="122" t="str">
        <f>"MAX=0"</f>
        <v>MAX=0</v>
      </c>
      <c r="P6" s="123"/>
      <c r="Q6" s="124"/>
      <c r="R6" s="189"/>
      <c r="S6" s="201" t="s">
        <v>20</v>
      </c>
      <c r="T6" s="199" t="s">
        <v>22</v>
      </c>
      <c r="U6" s="202" t="s">
        <v>21</v>
      </c>
      <c r="V6" s="201" t="s">
        <v>20</v>
      </c>
      <c r="W6" s="199" t="s">
        <v>22</v>
      </c>
      <c r="X6" s="202" t="s">
        <v>21</v>
      </c>
      <c r="Y6" s="200"/>
      <c r="Z6" s="201" t="s">
        <v>67</v>
      </c>
      <c r="AA6" s="199" t="s">
        <v>68</v>
      </c>
      <c r="AB6" s="202" t="s">
        <v>69</v>
      </c>
    </row>
    <row r="7" spans="1:28" ht="14" x14ac:dyDescent="0.2">
      <c r="A7" s="108"/>
      <c r="B7" s="125">
        <v>1</v>
      </c>
      <c r="C7" s="126"/>
      <c r="D7" s="127" t="str">
        <f t="shared" ref="D7:D23" si="0">IF(ISBLANK(C7),"",VLOOKUP(C7,各艇データ,2,FALSE))</f>
        <v/>
      </c>
      <c r="E7" s="225" t="str">
        <f t="shared" ref="E7:E23" si="1">IF($I$6="Ⅰ",S7,IF($I$6="Ⅱ",T7,IF($I$6="Ⅲ",U7,"")))</f>
        <v/>
      </c>
      <c r="F7" s="128">
        <v>1</v>
      </c>
      <c r="G7" s="129"/>
      <c r="H7" s="126" t="str">
        <f t="shared" ref="H7:H23" si="2">IFERROR(IF(G7-$Q$2&lt;=0,"",(G7-$Q$2)*86400),"")</f>
        <v/>
      </c>
      <c r="I7" s="130" t="str">
        <f t="shared" ref="I7:I23" si="3">IF($I$6="Ⅰ",V7,IF($I$6="Ⅱ",W7,IF($I$6="Ⅲ",X7,"")))</f>
        <v/>
      </c>
      <c r="J7" s="128"/>
      <c r="K7" s="131" t="str">
        <f t="shared" ref="K7:K23" si="4">IFERROR(H7*(1+0.01*J7)-I7*$N$3,"")</f>
        <v/>
      </c>
      <c r="L7" s="129" t="str">
        <f t="shared" ref="L7:L23" si="5">IFERROR((K7-$K$7)/86400,"")</f>
        <v/>
      </c>
      <c r="M7" s="132" t="str">
        <f t="shared" ref="M7:M23" si="6">IFERROR((K7-$K$7)/$N$3,"")</f>
        <v/>
      </c>
      <c r="N7" s="133" t="str">
        <f t="shared" ref="N7:N23" si="7">IFERROR($N$3/(H7/3600),"")</f>
        <v/>
      </c>
      <c r="O7" s="134"/>
      <c r="P7" s="352"/>
      <c r="Q7" s="135"/>
      <c r="R7" s="188"/>
      <c r="S7" s="204" t="str">
        <f t="shared" ref="S7:S31" si="8">IF(ISBLANK(C7),"",VLOOKUP(C7,各艇データ,3,FALSE))</f>
        <v/>
      </c>
      <c r="T7" s="205" t="str">
        <f t="shared" ref="T7:T31" si="9">IF(ISBLANK(C7),"",VLOOKUP(C7,各艇データ,4,FALSE))</f>
        <v/>
      </c>
      <c r="U7" s="206" t="str">
        <f t="shared" ref="U7:U31" si="10">IF(ISBLANK(C7),"",VLOOKUP(C7,各艇データ,5,FALSE))</f>
        <v/>
      </c>
      <c r="V7" s="207" t="str">
        <f t="shared" ref="V7:V31" si="11">IF(ISBLANK(C7),"",VLOOKUP(C7,各艇データ,6,FALSE))</f>
        <v/>
      </c>
      <c r="W7" s="208" t="str">
        <f t="shared" ref="W7:W31" si="12">IF(ISBLANK(C7),"",VLOOKUP(C7,各艇データ,7,FALSE))</f>
        <v/>
      </c>
      <c r="X7" s="209" t="str">
        <f t="shared" ref="X7:X31" si="13">IF(ISBLANK(C7),"",VLOOKUP(C7,各艇データ,8,FALSE))</f>
        <v/>
      </c>
      <c r="Y7" s="196"/>
      <c r="Z7" s="210" t="str">
        <f>IF(ISBLANK(B7),"",IFERROR(20*($P$3+1-$B7)/$P$3,"20.0"))</f>
        <v>20.0</v>
      </c>
      <c r="AA7" s="203" t="str">
        <f>IF(ISBLANK(B7),"",IFERROR(30*($P$3+1-$B7)/$P$3,"30.0"))</f>
        <v>30.0</v>
      </c>
      <c r="AB7" s="211">
        <f>IF(ISBLANK(B7),"",IFERROR(30*($P$3-$B7)/($P$3-1)+10,"20.0"))</f>
        <v>40</v>
      </c>
    </row>
    <row r="8" spans="1:28" ht="14" x14ac:dyDescent="0.2">
      <c r="A8" s="108"/>
      <c r="B8" s="136">
        <v>2</v>
      </c>
      <c r="C8" s="137"/>
      <c r="D8" s="138" t="str">
        <f t="shared" si="0"/>
        <v/>
      </c>
      <c r="E8" s="226" t="str">
        <f t="shared" si="1"/>
        <v/>
      </c>
      <c r="F8" s="139">
        <v>2</v>
      </c>
      <c r="G8" s="140"/>
      <c r="H8" s="137" t="str">
        <f t="shared" si="2"/>
        <v/>
      </c>
      <c r="I8" s="141" t="str">
        <f t="shared" si="3"/>
        <v/>
      </c>
      <c r="J8" s="139"/>
      <c r="K8" s="142" t="str">
        <f t="shared" si="4"/>
        <v/>
      </c>
      <c r="L8" s="140" t="str">
        <f t="shared" si="5"/>
        <v/>
      </c>
      <c r="M8" s="143" t="str">
        <f t="shared" si="6"/>
        <v/>
      </c>
      <c r="N8" s="144" t="str">
        <f t="shared" si="7"/>
        <v/>
      </c>
      <c r="O8" s="145"/>
      <c r="P8" s="179"/>
      <c r="Q8" s="147"/>
      <c r="R8" s="188"/>
      <c r="S8" s="204" t="str">
        <f t="shared" si="8"/>
        <v/>
      </c>
      <c r="T8" s="205" t="str">
        <f t="shared" si="9"/>
        <v/>
      </c>
      <c r="U8" s="206" t="str">
        <f t="shared" si="10"/>
        <v/>
      </c>
      <c r="V8" s="207" t="str">
        <f t="shared" si="11"/>
        <v/>
      </c>
      <c r="W8" s="208" t="str">
        <f t="shared" si="12"/>
        <v/>
      </c>
      <c r="X8" s="209" t="str">
        <f t="shared" si="13"/>
        <v/>
      </c>
      <c r="Y8" s="196"/>
      <c r="Z8" s="210" t="str">
        <f t="shared" ref="Z8:Z31" si="14">IF(ISBLANK(B8),"",IFERROR(20*($P$3+1-$B8)/$P$3,"20.0"))</f>
        <v>20.0</v>
      </c>
      <c r="AA8" s="203" t="str">
        <f t="shared" ref="AA8:AA31" si="15">IF(ISBLANK(B8),"",IFERROR(30*($P$3+1-$B8)/$P$3,"30.0"))</f>
        <v>30.0</v>
      </c>
      <c r="AB8" s="211">
        <f t="shared" ref="AB8:AB31" si="16">IF(ISBLANK(B8),"",IFERROR(30*($P$3-$B8)/($P$3-1)+10,"20.0"))</f>
        <v>70</v>
      </c>
    </row>
    <row r="9" spans="1:28" ht="14" x14ac:dyDescent="0.2">
      <c r="A9" s="108"/>
      <c r="B9" s="136">
        <v>3</v>
      </c>
      <c r="C9" s="137"/>
      <c r="D9" s="138" t="str">
        <f t="shared" si="0"/>
        <v/>
      </c>
      <c r="E9" s="226" t="str">
        <f t="shared" si="1"/>
        <v/>
      </c>
      <c r="F9" s="139">
        <v>3</v>
      </c>
      <c r="G9" s="140"/>
      <c r="H9" s="137" t="str">
        <f t="shared" si="2"/>
        <v/>
      </c>
      <c r="I9" s="141" t="str">
        <f t="shared" si="3"/>
        <v/>
      </c>
      <c r="J9" s="139"/>
      <c r="K9" s="142" t="str">
        <f t="shared" si="4"/>
        <v/>
      </c>
      <c r="L9" s="140" t="str">
        <f t="shared" si="5"/>
        <v/>
      </c>
      <c r="M9" s="143" t="str">
        <f t="shared" si="6"/>
        <v/>
      </c>
      <c r="N9" s="144" t="str">
        <f t="shared" si="7"/>
        <v/>
      </c>
      <c r="O9" s="145"/>
      <c r="P9" s="179"/>
      <c r="Q9" s="147"/>
      <c r="R9" s="188"/>
      <c r="S9" s="204" t="str">
        <f t="shared" si="8"/>
        <v/>
      </c>
      <c r="T9" s="205" t="str">
        <f t="shared" si="9"/>
        <v/>
      </c>
      <c r="U9" s="206" t="str">
        <f t="shared" si="10"/>
        <v/>
      </c>
      <c r="V9" s="207" t="str">
        <f t="shared" si="11"/>
        <v/>
      </c>
      <c r="W9" s="208" t="str">
        <f t="shared" si="12"/>
        <v/>
      </c>
      <c r="X9" s="209" t="str">
        <f t="shared" si="13"/>
        <v/>
      </c>
      <c r="Y9" s="196"/>
      <c r="Z9" s="210" t="str">
        <f t="shared" si="14"/>
        <v>20.0</v>
      </c>
      <c r="AA9" s="203" t="str">
        <f t="shared" si="15"/>
        <v>30.0</v>
      </c>
      <c r="AB9" s="211">
        <f t="shared" si="16"/>
        <v>100</v>
      </c>
    </row>
    <row r="10" spans="1:28" ht="14" x14ac:dyDescent="0.2">
      <c r="A10" s="108"/>
      <c r="B10" s="136">
        <v>4</v>
      </c>
      <c r="C10" s="137"/>
      <c r="D10" s="138" t="str">
        <f t="shared" si="0"/>
        <v/>
      </c>
      <c r="E10" s="226" t="str">
        <f t="shared" si="1"/>
        <v/>
      </c>
      <c r="F10" s="139">
        <v>4</v>
      </c>
      <c r="G10" s="140"/>
      <c r="H10" s="137" t="str">
        <f t="shared" si="2"/>
        <v/>
      </c>
      <c r="I10" s="141" t="str">
        <f t="shared" si="3"/>
        <v/>
      </c>
      <c r="J10" s="139"/>
      <c r="K10" s="142" t="str">
        <f t="shared" si="4"/>
        <v/>
      </c>
      <c r="L10" s="140" t="str">
        <f t="shared" si="5"/>
        <v/>
      </c>
      <c r="M10" s="143" t="str">
        <f t="shared" si="6"/>
        <v/>
      </c>
      <c r="N10" s="144" t="str">
        <f t="shared" si="7"/>
        <v/>
      </c>
      <c r="O10" s="145"/>
      <c r="P10" s="146"/>
      <c r="Q10" s="147"/>
      <c r="R10" s="188"/>
      <c r="S10" s="204" t="str">
        <f t="shared" si="8"/>
        <v/>
      </c>
      <c r="T10" s="205" t="str">
        <f t="shared" si="9"/>
        <v/>
      </c>
      <c r="U10" s="206" t="str">
        <f t="shared" si="10"/>
        <v/>
      </c>
      <c r="V10" s="207" t="str">
        <f t="shared" si="11"/>
        <v/>
      </c>
      <c r="W10" s="208" t="str">
        <f t="shared" si="12"/>
        <v/>
      </c>
      <c r="X10" s="209" t="str">
        <f t="shared" si="13"/>
        <v/>
      </c>
      <c r="Y10" s="196"/>
      <c r="Z10" s="210" t="str">
        <f t="shared" si="14"/>
        <v>20.0</v>
      </c>
      <c r="AA10" s="203" t="str">
        <f t="shared" si="15"/>
        <v>30.0</v>
      </c>
      <c r="AB10" s="211">
        <f t="shared" si="16"/>
        <v>130</v>
      </c>
    </row>
    <row r="11" spans="1:28" ht="14" x14ac:dyDescent="0.2">
      <c r="A11" s="108"/>
      <c r="B11" s="148">
        <v>5</v>
      </c>
      <c r="C11" s="149"/>
      <c r="D11" s="150" t="str">
        <f t="shared" si="0"/>
        <v/>
      </c>
      <c r="E11" s="227" t="str">
        <f t="shared" si="1"/>
        <v/>
      </c>
      <c r="F11" s="151">
        <v>5</v>
      </c>
      <c r="G11" s="152"/>
      <c r="H11" s="153" t="str">
        <f t="shared" si="2"/>
        <v/>
      </c>
      <c r="I11" s="154" t="str">
        <f t="shared" si="3"/>
        <v/>
      </c>
      <c r="J11" s="155"/>
      <c r="K11" s="156" t="str">
        <f t="shared" si="4"/>
        <v/>
      </c>
      <c r="L11" s="157" t="str">
        <f t="shared" si="5"/>
        <v/>
      </c>
      <c r="M11" s="158" t="str">
        <f t="shared" si="6"/>
        <v/>
      </c>
      <c r="N11" s="159" t="str">
        <f t="shared" si="7"/>
        <v/>
      </c>
      <c r="O11" s="160"/>
      <c r="P11" s="356"/>
      <c r="Q11" s="162"/>
      <c r="R11" s="188"/>
      <c r="S11" s="204" t="str">
        <f t="shared" si="8"/>
        <v/>
      </c>
      <c r="T11" s="205" t="str">
        <f t="shared" si="9"/>
        <v/>
      </c>
      <c r="U11" s="206" t="str">
        <f t="shared" si="10"/>
        <v/>
      </c>
      <c r="V11" s="207" t="str">
        <f t="shared" si="11"/>
        <v/>
      </c>
      <c r="W11" s="208" t="str">
        <f t="shared" si="12"/>
        <v/>
      </c>
      <c r="X11" s="209" t="str">
        <f t="shared" si="13"/>
        <v/>
      </c>
      <c r="Y11" s="196"/>
      <c r="Z11" s="210" t="str">
        <f t="shared" si="14"/>
        <v>20.0</v>
      </c>
      <c r="AA11" s="203" t="str">
        <f t="shared" si="15"/>
        <v>30.0</v>
      </c>
      <c r="AB11" s="211">
        <f t="shared" si="16"/>
        <v>160</v>
      </c>
    </row>
    <row r="12" spans="1:28" ht="14" x14ac:dyDescent="0.2">
      <c r="A12" s="108"/>
      <c r="B12" s="125">
        <v>6</v>
      </c>
      <c r="C12" s="126"/>
      <c r="D12" s="127" t="str">
        <f t="shared" si="0"/>
        <v/>
      </c>
      <c r="E12" s="225" t="str">
        <f t="shared" si="1"/>
        <v/>
      </c>
      <c r="F12" s="128">
        <v>6</v>
      </c>
      <c r="G12" s="129"/>
      <c r="H12" s="126" t="str">
        <f t="shared" si="2"/>
        <v/>
      </c>
      <c r="I12" s="130" t="str">
        <f t="shared" si="3"/>
        <v/>
      </c>
      <c r="J12" s="128"/>
      <c r="K12" s="131" t="str">
        <f t="shared" si="4"/>
        <v/>
      </c>
      <c r="L12" s="129" t="str">
        <f t="shared" si="5"/>
        <v/>
      </c>
      <c r="M12" s="132" t="str">
        <f t="shared" si="6"/>
        <v/>
      </c>
      <c r="N12" s="133" t="str">
        <f t="shared" si="7"/>
        <v/>
      </c>
      <c r="O12" s="134"/>
      <c r="P12" s="357"/>
      <c r="Q12" s="135"/>
      <c r="R12" s="188"/>
      <c r="S12" s="204" t="str">
        <f t="shared" si="8"/>
        <v/>
      </c>
      <c r="T12" s="205" t="str">
        <f t="shared" si="9"/>
        <v/>
      </c>
      <c r="U12" s="206" t="str">
        <f t="shared" si="10"/>
        <v/>
      </c>
      <c r="V12" s="207" t="str">
        <f t="shared" si="11"/>
        <v/>
      </c>
      <c r="W12" s="208" t="str">
        <f t="shared" si="12"/>
        <v/>
      </c>
      <c r="X12" s="209" t="str">
        <f t="shared" si="13"/>
        <v/>
      </c>
      <c r="Y12" s="196"/>
      <c r="Z12" s="210" t="str">
        <f t="shared" si="14"/>
        <v>20.0</v>
      </c>
      <c r="AA12" s="203" t="str">
        <f t="shared" si="15"/>
        <v>30.0</v>
      </c>
      <c r="AB12" s="211">
        <f t="shared" si="16"/>
        <v>190</v>
      </c>
    </row>
    <row r="13" spans="1:28" ht="14" x14ac:dyDescent="0.2">
      <c r="A13" s="108"/>
      <c r="B13" s="136">
        <v>7</v>
      </c>
      <c r="C13" s="137"/>
      <c r="D13" s="138" t="str">
        <f t="shared" si="0"/>
        <v/>
      </c>
      <c r="E13" s="226" t="str">
        <f t="shared" si="1"/>
        <v/>
      </c>
      <c r="F13" s="139">
        <v>7</v>
      </c>
      <c r="G13" s="140"/>
      <c r="H13" s="137" t="str">
        <f t="shared" si="2"/>
        <v/>
      </c>
      <c r="I13" s="141" t="str">
        <f t="shared" si="3"/>
        <v/>
      </c>
      <c r="J13" s="139"/>
      <c r="K13" s="142" t="str">
        <f t="shared" si="4"/>
        <v/>
      </c>
      <c r="L13" s="140" t="str">
        <f t="shared" si="5"/>
        <v/>
      </c>
      <c r="M13" s="143" t="str">
        <f t="shared" si="6"/>
        <v/>
      </c>
      <c r="N13" s="144" t="str">
        <f t="shared" si="7"/>
        <v/>
      </c>
      <c r="O13" s="145"/>
      <c r="P13" s="146"/>
      <c r="Q13" s="147"/>
      <c r="R13" s="188"/>
      <c r="S13" s="204" t="str">
        <f t="shared" si="8"/>
        <v/>
      </c>
      <c r="T13" s="205" t="str">
        <f t="shared" si="9"/>
        <v/>
      </c>
      <c r="U13" s="206" t="str">
        <f t="shared" si="10"/>
        <v/>
      </c>
      <c r="V13" s="207" t="str">
        <f t="shared" si="11"/>
        <v/>
      </c>
      <c r="W13" s="208" t="str">
        <f t="shared" si="12"/>
        <v/>
      </c>
      <c r="X13" s="209" t="str">
        <f t="shared" si="13"/>
        <v/>
      </c>
      <c r="Y13" s="196"/>
      <c r="Z13" s="210" t="str">
        <f t="shared" si="14"/>
        <v>20.0</v>
      </c>
      <c r="AA13" s="203" t="str">
        <f t="shared" si="15"/>
        <v>30.0</v>
      </c>
      <c r="AB13" s="211">
        <f t="shared" si="16"/>
        <v>220</v>
      </c>
    </row>
    <row r="14" spans="1:28" ht="14" x14ac:dyDescent="0.2">
      <c r="A14" s="108"/>
      <c r="B14" s="136">
        <v>8</v>
      </c>
      <c r="C14" s="137"/>
      <c r="D14" s="138" t="str">
        <f t="shared" si="0"/>
        <v/>
      </c>
      <c r="E14" s="226" t="str">
        <f t="shared" si="1"/>
        <v/>
      </c>
      <c r="F14" s="139">
        <v>8</v>
      </c>
      <c r="G14" s="140"/>
      <c r="H14" s="137" t="str">
        <f t="shared" si="2"/>
        <v/>
      </c>
      <c r="I14" s="141" t="str">
        <f t="shared" si="3"/>
        <v/>
      </c>
      <c r="J14" s="139"/>
      <c r="K14" s="142" t="str">
        <f t="shared" si="4"/>
        <v/>
      </c>
      <c r="L14" s="140" t="str">
        <f t="shared" si="5"/>
        <v/>
      </c>
      <c r="M14" s="143" t="str">
        <f t="shared" si="6"/>
        <v/>
      </c>
      <c r="N14" s="144" t="str">
        <f t="shared" si="7"/>
        <v/>
      </c>
      <c r="O14" s="145"/>
      <c r="P14" s="179"/>
      <c r="Q14" s="147"/>
      <c r="R14" s="188"/>
      <c r="S14" s="204" t="str">
        <f t="shared" si="8"/>
        <v/>
      </c>
      <c r="T14" s="205" t="str">
        <f t="shared" si="9"/>
        <v/>
      </c>
      <c r="U14" s="206" t="str">
        <f t="shared" si="10"/>
        <v/>
      </c>
      <c r="V14" s="207" t="str">
        <f t="shared" si="11"/>
        <v/>
      </c>
      <c r="W14" s="208" t="str">
        <f t="shared" si="12"/>
        <v/>
      </c>
      <c r="X14" s="209" t="str">
        <f t="shared" si="13"/>
        <v/>
      </c>
      <c r="Y14" s="196"/>
      <c r="Z14" s="210" t="str">
        <f t="shared" si="14"/>
        <v>20.0</v>
      </c>
      <c r="AA14" s="203" t="str">
        <f t="shared" si="15"/>
        <v>30.0</v>
      </c>
      <c r="AB14" s="211">
        <f t="shared" si="16"/>
        <v>250</v>
      </c>
    </row>
    <row r="15" spans="1:28" ht="14" x14ac:dyDescent="0.2">
      <c r="A15" s="108"/>
      <c r="B15" s="136">
        <v>9</v>
      </c>
      <c r="C15" s="137"/>
      <c r="D15" s="138" t="str">
        <f t="shared" si="0"/>
        <v/>
      </c>
      <c r="E15" s="226" t="str">
        <f t="shared" si="1"/>
        <v/>
      </c>
      <c r="F15" s="139">
        <v>9</v>
      </c>
      <c r="G15" s="140"/>
      <c r="H15" s="137" t="str">
        <f t="shared" si="2"/>
        <v/>
      </c>
      <c r="I15" s="141" t="str">
        <f t="shared" si="3"/>
        <v/>
      </c>
      <c r="J15" s="139"/>
      <c r="K15" s="142" t="str">
        <f t="shared" si="4"/>
        <v/>
      </c>
      <c r="L15" s="140" t="str">
        <f t="shared" si="5"/>
        <v/>
      </c>
      <c r="M15" s="143" t="str">
        <f t="shared" si="6"/>
        <v/>
      </c>
      <c r="N15" s="144" t="str">
        <f t="shared" si="7"/>
        <v/>
      </c>
      <c r="O15" s="145"/>
      <c r="P15" s="358"/>
      <c r="Q15" s="147"/>
      <c r="R15" s="188"/>
      <c r="S15" s="204" t="str">
        <f t="shared" si="8"/>
        <v/>
      </c>
      <c r="T15" s="205" t="str">
        <f t="shared" si="9"/>
        <v/>
      </c>
      <c r="U15" s="206" t="str">
        <f t="shared" si="10"/>
        <v/>
      </c>
      <c r="V15" s="207" t="str">
        <f t="shared" si="11"/>
        <v/>
      </c>
      <c r="W15" s="208" t="str">
        <f t="shared" si="12"/>
        <v/>
      </c>
      <c r="X15" s="209" t="str">
        <f t="shared" si="13"/>
        <v/>
      </c>
      <c r="Y15" s="196"/>
      <c r="Z15" s="210" t="str">
        <f t="shared" si="14"/>
        <v>20.0</v>
      </c>
      <c r="AA15" s="203" t="str">
        <f t="shared" si="15"/>
        <v>30.0</v>
      </c>
      <c r="AB15" s="211">
        <f t="shared" si="16"/>
        <v>280</v>
      </c>
    </row>
    <row r="16" spans="1:28" ht="14" x14ac:dyDescent="0.2">
      <c r="A16" s="108"/>
      <c r="B16" s="148">
        <v>10</v>
      </c>
      <c r="C16" s="149"/>
      <c r="D16" s="150" t="str">
        <f t="shared" si="0"/>
        <v/>
      </c>
      <c r="E16" s="227" t="str">
        <f t="shared" si="1"/>
        <v/>
      </c>
      <c r="F16" s="151">
        <v>10</v>
      </c>
      <c r="G16" s="152"/>
      <c r="H16" s="149" t="str">
        <f t="shared" si="2"/>
        <v/>
      </c>
      <c r="I16" s="163" t="str">
        <f t="shared" si="3"/>
        <v/>
      </c>
      <c r="J16" s="151"/>
      <c r="K16" s="165" t="str">
        <f t="shared" si="4"/>
        <v/>
      </c>
      <c r="L16" s="152" t="str">
        <f t="shared" si="5"/>
        <v/>
      </c>
      <c r="M16" s="166" t="str">
        <f t="shared" si="6"/>
        <v/>
      </c>
      <c r="N16" s="167" t="str">
        <f t="shared" si="7"/>
        <v/>
      </c>
      <c r="O16" s="168"/>
      <c r="P16" s="220"/>
      <c r="Q16" s="162"/>
      <c r="R16" s="188"/>
      <c r="S16" s="204" t="str">
        <f t="shared" si="8"/>
        <v/>
      </c>
      <c r="T16" s="205" t="str">
        <f t="shared" si="9"/>
        <v/>
      </c>
      <c r="U16" s="206" t="str">
        <f t="shared" si="10"/>
        <v/>
      </c>
      <c r="V16" s="207" t="str">
        <f t="shared" si="11"/>
        <v/>
      </c>
      <c r="W16" s="208" t="str">
        <f t="shared" si="12"/>
        <v/>
      </c>
      <c r="X16" s="209" t="str">
        <f t="shared" si="13"/>
        <v/>
      </c>
      <c r="Y16" s="196"/>
      <c r="Z16" s="210" t="str">
        <f t="shared" si="14"/>
        <v>20.0</v>
      </c>
      <c r="AA16" s="203" t="str">
        <f t="shared" si="15"/>
        <v>30.0</v>
      </c>
      <c r="AB16" s="211">
        <f t="shared" si="16"/>
        <v>310</v>
      </c>
    </row>
    <row r="17" spans="1:28" ht="14" x14ac:dyDescent="0.2">
      <c r="A17" s="108"/>
      <c r="B17" s="125">
        <v>11</v>
      </c>
      <c r="C17" s="126"/>
      <c r="D17" s="127" t="str">
        <f t="shared" si="0"/>
        <v/>
      </c>
      <c r="E17" s="225" t="str">
        <f t="shared" si="1"/>
        <v/>
      </c>
      <c r="F17" s="128">
        <v>11</v>
      </c>
      <c r="G17" s="129"/>
      <c r="H17" s="169" t="str">
        <f t="shared" si="2"/>
        <v/>
      </c>
      <c r="I17" s="170" t="str">
        <f t="shared" si="3"/>
        <v/>
      </c>
      <c r="J17" s="355"/>
      <c r="K17" s="172" t="str">
        <f t="shared" si="4"/>
        <v/>
      </c>
      <c r="L17" s="173" t="str">
        <f t="shared" si="5"/>
        <v/>
      </c>
      <c r="M17" s="174" t="str">
        <f t="shared" si="6"/>
        <v/>
      </c>
      <c r="N17" s="175" t="str">
        <f t="shared" si="7"/>
        <v/>
      </c>
      <c r="O17" s="134"/>
      <c r="P17" s="224"/>
      <c r="Q17" s="135"/>
      <c r="R17" s="188"/>
      <c r="S17" s="204" t="str">
        <f t="shared" si="8"/>
        <v/>
      </c>
      <c r="T17" s="205" t="str">
        <f t="shared" si="9"/>
        <v/>
      </c>
      <c r="U17" s="206" t="str">
        <f t="shared" si="10"/>
        <v/>
      </c>
      <c r="V17" s="207" t="str">
        <f t="shared" si="11"/>
        <v/>
      </c>
      <c r="W17" s="208" t="str">
        <f t="shared" si="12"/>
        <v/>
      </c>
      <c r="X17" s="209" t="str">
        <f t="shared" si="13"/>
        <v/>
      </c>
      <c r="Y17" s="196"/>
      <c r="Z17" s="210" t="str">
        <f t="shared" si="14"/>
        <v>20.0</v>
      </c>
      <c r="AA17" s="203" t="str">
        <f t="shared" si="15"/>
        <v>30.0</v>
      </c>
      <c r="AB17" s="211">
        <f t="shared" si="16"/>
        <v>340</v>
      </c>
    </row>
    <row r="18" spans="1:28" ht="14" x14ac:dyDescent="0.2">
      <c r="A18" s="108"/>
      <c r="B18" s="136">
        <v>12</v>
      </c>
      <c r="C18" s="137"/>
      <c r="D18" s="138" t="str">
        <f t="shared" si="0"/>
        <v/>
      </c>
      <c r="E18" s="226" t="str">
        <f t="shared" si="1"/>
        <v/>
      </c>
      <c r="F18" s="139">
        <v>12</v>
      </c>
      <c r="G18" s="140"/>
      <c r="H18" s="137" t="str">
        <f t="shared" si="2"/>
        <v/>
      </c>
      <c r="I18" s="141" t="str">
        <f t="shared" si="3"/>
        <v/>
      </c>
      <c r="J18" s="219"/>
      <c r="K18" s="142" t="str">
        <f t="shared" si="4"/>
        <v/>
      </c>
      <c r="L18" s="140" t="str">
        <f t="shared" si="5"/>
        <v/>
      </c>
      <c r="M18" s="143" t="str">
        <f t="shared" si="6"/>
        <v/>
      </c>
      <c r="N18" s="144" t="str">
        <f t="shared" si="7"/>
        <v/>
      </c>
      <c r="O18" s="145"/>
      <c r="P18" s="179"/>
      <c r="Q18" s="147"/>
      <c r="R18" s="188"/>
      <c r="S18" s="204" t="str">
        <f t="shared" si="8"/>
        <v/>
      </c>
      <c r="T18" s="205" t="str">
        <f t="shared" si="9"/>
        <v/>
      </c>
      <c r="U18" s="206" t="str">
        <f t="shared" si="10"/>
        <v/>
      </c>
      <c r="V18" s="207" t="str">
        <f t="shared" si="11"/>
        <v/>
      </c>
      <c r="W18" s="208" t="str">
        <f t="shared" si="12"/>
        <v/>
      </c>
      <c r="X18" s="209" t="str">
        <f t="shared" si="13"/>
        <v/>
      </c>
      <c r="Y18" s="196"/>
      <c r="Z18" s="210" t="str">
        <f t="shared" si="14"/>
        <v>20.0</v>
      </c>
      <c r="AA18" s="203" t="str">
        <f t="shared" si="15"/>
        <v>30.0</v>
      </c>
      <c r="AB18" s="211">
        <f t="shared" si="16"/>
        <v>370</v>
      </c>
    </row>
    <row r="19" spans="1:28" ht="14" x14ac:dyDescent="0.2">
      <c r="A19" s="108"/>
      <c r="B19" s="136">
        <v>13</v>
      </c>
      <c r="C19" s="137"/>
      <c r="D19" s="138" t="str">
        <f t="shared" si="0"/>
        <v/>
      </c>
      <c r="E19" s="226" t="str">
        <f t="shared" si="1"/>
        <v/>
      </c>
      <c r="F19" s="139">
        <v>13</v>
      </c>
      <c r="G19" s="140"/>
      <c r="H19" s="137" t="str">
        <f t="shared" si="2"/>
        <v/>
      </c>
      <c r="I19" s="141" t="str">
        <f t="shared" si="3"/>
        <v/>
      </c>
      <c r="J19" s="139"/>
      <c r="K19" s="142" t="str">
        <f t="shared" si="4"/>
        <v/>
      </c>
      <c r="L19" s="140" t="str">
        <f t="shared" si="5"/>
        <v/>
      </c>
      <c r="M19" s="143" t="str">
        <f t="shared" si="6"/>
        <v/>
      </c>
      <c r="N19" s="144" t="str">
        <f t="shared" si="7"/>
        <v/>
      </c>
      <c r="O19" s="145"/>
      <c r="P19" s="179"/>
      <c r="Q19" s="147"/>
      <c r="R19" s="188"/>
      <c r="S19" s="204" t="str">
        <f t="shared" si="8"/>
        <v/>
      </c>
      <c r="T19" s="205" t="str">
        <f t="shared" si="9"/>
        <v/>
      </c>
      <c r="U19" s="206" t="str">
        <f t="shared" si="10"/>
        <v/>
      </c>
      <c r="V19" s="207" t="str">
        <f t="shared" si="11"/>
        <v/>
      </c>
      <c r="W19" s="208" t="str">
        <f t="shared" si="12"/>
        <v/>
      </c>
      <c r="X19" s="209" t="str">
        <f t="shared" si="13"/>
        <v/>
      </c>
      <c r="Y19" s="196"/>
      <c r="Z19" s="210" t="str">
        <f t="shared" si="14"/>
        <v>20.0</v>
      </c>
      <c r="AA19" s="203" t="str">
        <f t="shared" si="15"/>
        <v>30.0</v>
      </c>
      <c r="AB19" s="211">
        <f t="shared" si="16"/>
        <v>400</v>
      </c>
    </row>
    <row r="20" spans="1:28" ht="14" x14ac:dyDescent="0.2">
      <c r="A20" s="108"/>
      <c r="B20" s="136">
        <v>14</v>
      </c>
      <c r="C20" s="137"/>
      <c r="D20" s="138" t="str">
        <f t="shared" si="0"/>
        <v/>
      </c>
      <c r="E20" s="226" t="str">
        <f t="shared" si="1"/>
        <v/>
      </c>
      <c r="F20" s="139">
        <v>14</v>
      </c>
      <c r="G20" s="140"/>
      <c r="H20" s="137" t="str">
        <f t="shared" si="2"/>
        <v/>
      </c>
      <c r="I20" s="141" t="str">
        <f t="shared" si="3"/>
        <v/>
      </c>
      <c r="J20" s="219"/>
      <c r="K20" s="142" t="str">
        <f t="shared" si="4"/>
        <v/>
      </c>
      <c r="L20" s="140" t="str">
        <f t="shared" si="5"/>
        <v/>
      </c>
      <c r="M20" s="143" t="str">
        <f t="shared" si="6"/>
        <v/>
      </c>
      <c r="N20" s="144" t="str">
        <f t="shared" si="7"/>
        <v/>
      </c>
      <c r="O20" s="145"/>
      <c r="P20" s="359"/>
      <c r="Q20" s="147"/>
      <c r="R20" s="188"/>
      <c r="S20" s="204" t="str">
        <f t="shared" si="8"/>
        <v/>
      </c>
      <c r="T20" s="205" t="str">
        <f t="shared" si="9"/>
        <v/>
      </c>
      <c r="U20" s="206" t="str">
        <f t="shared" si="10"/>
        <v/>
      </c>
      <c r="V20" s="207" t="str">
        <f t="shared" si="11"/>
        <v/>
      </c>
      <c r="W20" s="208" t="str">
        <f t="shared" si="12"/>
        <v/>
      </c>
      <c r="X20" s="209" t="str">
        <f t="shared" si="13"/>
        <v/>
      </c>
      <c r="Y20" s="196"/>
      <c r="Z20" s="210" t="str">
        <f t="shared" si="14"/>
        <v>20.0</v>
      </c>
      <c r="AA20" s="203" t="str">
        <f t="shared" si="15"/>
        <v>30.0</v>
      </c>
      <c r="AB20" s="211">
        <f t="shared" si="16"/>
        <v>430</v>
      </c>
    </row>
    <row r="21" spans="1:28" ht="14" x14ac:dyDescent="0.2">
      <c r="A21" s="108"/>
      <c r="B21" s="148">
        <v>15</v>
      </c>
      <c r="C21" s="361"/>
      <c r="D21" s="150" t="str">
        <f t="shared" si="0"/>
        <v/>
      </c>
      <c r="E21" s="151" t="str">
        <f t="shared" si="1"/>
        <v/>
      </c>
      <c r="F21" s="151">
        <v>15</v>
      </c>
      <c r="G21" s="152"/>
      <c r="H21" s="149" t="str">
        <f t="shared" si="2"/>
        <v/>
      </c>
      <c r="I21" s="163" t="str">
        <f t="shared" si="3"/>
        <v/>
      </c>
      <c r="J21" s="151"/>
      <c r="K21" s="165" t="str">
        <f t="shared" si="4"/>
        <v/>
      </c>
      <c r="L21" s="152" t="str">
        <f t="shared" si="5"/>
        <v/>
      </c>
      <c r="M21" s="166" t="str">
        <f t="shared" si="6"/>
        <v/>
      </c>
      <c r="N21" s="167" t="str">
        <f t="shared" si="7"/>
        <v/>
      </c>
      <c r="O21" s="168"/>
      <c r="P21" s="220"/>
      <c r="Q21" s="162"/>
      <c r="R21" s="188"/>
      <c r="S21" s="204" t="str">
        <f t="shared" si="8"/>
        <v/>
      </c>
      <c r="T21" s="205" t="str">
        <f t="shared" si="9"/>
        <v/>
      </c>
      <c r="U21" s="206" t="str">
        <f t="shared" si="10"/>
        <v/>
      </c>
      <c r="V21" s="207" t="str">
        <f t="shared" si="11"/>
        <v/>
      </c>
      <c r="W21" s="208" t="str">
        <f t="shared" si="12"/>
        <v/>
      </c>
      <c r="X21" s="209" t="str">
        <f t="shared" si="13"/>
        <v/>
      </c>
      <c r="Y21" s="196"/>
      <c r="Z21" s="210" t="str">
        <f t="shared" si="14"/>
        <v>20.0</v>
      </c>
      <c r="AA21" s="203" t="str">
        <f t="shared" si="15"/>
        <v>30.0</v>
      </c>
      <c r="AB21" s="211">
        <f t="shared" si="16"/>
        <v>460</v>
      </c>
    </row>
    <row r="22" spans="1:28" ht="14" x14ac:dyDescent="0.2">
      <c r="A22" s="108"/>
      <c r="B22" s="177">
        <v>16</v>
      </c>
      <c r="C22" s="169"/>
      <c r="D22" s="182" t="str">
        <f t="shared" si="0"/>
        <v/>
      </c>
      <c r="E22" s="362" t="str">
        <f t="shared" si="1"/>
        <v/>
      </c>
      <c r="F22" s="171">
        <v>16</v>
      </c>
      <c r="G22" s="173"/>
      <c r="H22" s="169" t="str">
        <f t="shared" si="2"/>
        <v/>
      </c>
      <c r="I22" s="170" t="str">
        <f t="shared" si="3"/>
        <v/>
      </c>
      <c r="J22" s="355"/>
      <c r="K22" s="172" t="str">
        <f t="shared" si="4"/>
        <v/>
      </c>
      <c r="L22" s="173" t="str">
        <f t="shared" si="5"/>
        <v/>
      </c>
      <c r="M22" s="174" t="str">
        <f t="shared" si="6"/>
        <v/>
      </c>
      <c r="N22" s="175" t="str">
        <f t="shared" si="7"/>
        <v/>
      </c>
      <c r="O22" s="176"/>
      <c r="P22" s="360"/>
      <c r="Q22" s="178"/>
      <c r="R22" s="188"/>
      <c r="S22" s="204" t="str">
        <f t="shared" si="8"/>
        <v/>
      </c>
      <c r="T22" s="205" t="str">
        <f t="shared" si="9"/>
        <v/>
      </c>
      <c r="U22" s="206" t="str">
        <f t="shared" si="10"/>
        <v/>
      </c>
      <c r="V22" s="207" t="str">
        <f t="shared" si="11"/>
        <v/>
      </c>
      <c r="W22" s="208" t="str">
        <f t="shared" si="12"/>
        <v/>
      </c>
      <c r="X22" s="209" t="str">
        <f t="shared" si="13"/>
        <v/>
      </c>
      <c r="Y22" s="196"/>
      <c r="Z22" s="210" t="str">
        <f t="shared" si="14"/>
        <v>20.0</v>
      </c>
      <c r="AA22" s="203" t="str">
        <f t="shared" si="15"/>
        <v>30.0</v>
      </c>
      <c r="AB22" s="211">
        <f t="shared" si="16"/>
        <v>490</v>
      </c>
    </row>
    <row r="23" spans="1:28" ht="14" x14ac:dyDescent="0.2">
      <c r="A23" s="108"/>
      <c r="B23" s="136">
        <v>17</v>
      </c>
      <c r="C23" s="137"/>
      <c r="D23" s="138" t="str">
        <f t="shared" si="0"/>
        <v/>
      </c>
      <c r="E23" s="139" t="str">
        <f t="shared" si="1"/>
        <v/>
      </c>
      <c r="F23" s="139">
        <v>17</v>
      </c>
      <c r="G23" s="140"/>
      <c r="H23" s="137" t="str">
        <f t="shared" si="2"/>
        <v/>
      </c>
      <c r="I23" s="141" t="str">
        <f t="shared" si="3"/>
        <v/>
      </c>
      <c r="J23" s="139"/>
      <c r="K23" s="142" t="str">
        <f t="shared" si="4"/>
        <v/>
      </c>
      <c r="L23" s="140" t="str">
        <f t="shared" si="5"/>
        <v/>
      </c>
      <c r="M23" s="143" t="str">
        <f t="shared" si="6"/>
        <v/>
      </c>
      <c r="N23" s="144" t="str">
        <f t="shared" si="7"/>
        <v/>
      </c>
      <c r="O23" s="145"/>
      <c r="P23" s="179"/>
      <c r="Q23" s="147"/>
      <c r="R23" s="188"/>
      <c r="S23" s="204" t="str">
        <f t="shared" si="8"/>
        <v/>
      </c>
      <c r="T23" s="205" t="str">
        <f t="shared" si="9"/>
        <v/>
      </c>
      <c r="U23" s="206" t="str">
        <f t="shared" si="10"/>
        <v/>
      </c>
      <c r="V23" s="207" t="str">
        <f t="shared" si="11"/>
        <v/>
      </c>
      <c r="W23" s="208" t="str">
        <f t="shared" si="12"/>
        <v/>
      </c>
      <c r="X23" s="209" t="str">
        <f t="shared" si="13"/>
        <v/>
      </c>
      <c r="Y23" s="196"/>
      <c r="Z23" s="210" t="str">
        <f t="shared" si="14"/>
        <v>20.0</v>
      </c>
      <c r="AA23" s="203" t="str">
        <f t="shared" si="15"/>
        <v>30.0</v>
      </c>
      <c r="AB23" s="211">
        <f t="shared" si="16"/>
        <v>520</v>
      </c>
    </row>
    <row r="24" spans="1:28" ht="14" x14ac:dyDescent="0.2">
      <c r="A24" s="108"/>
      <c r="B24" s="177"/>
      <c r="C24" s="137"/>
      <c r="D24" s="182"/>
      <c r="E24" s="139"/>
      <c r="F24" s="139"/>
      <c r="G24" s="140"/>
      <c r="H24" s="137"/>
      <c r="I24" s="141"/>
      <c r="J24" s="139"/>
      <c r="K24" s="142"/>
      <c r="L24" s="140"/>
      <c r="M24" s="143"/>
      <c r="N24" s="144"/>
      <c r="O24" s="145"/>
      <c r="P24" s="180"/>
      <c r="Q24" s="147"/>
      <c r="R24" s="188"/>
      <c r="S24" s="204" t="str">
        <f t="shared" si="8"/>
        <v/>
      </c>
      <c r="T24" s="205" t="str">
        <f t="shared" si="9"/>
        <v/>
      </c>
      <c r="U24" s="206" t="str">
        <f t="shared" si="10"/>
        <v/>
      </c>
      <c r="V24" s="207" t="str">
        <f t="shared" si="11"/>
        <v/>
      </c>
      <c r="W24" s="208" t="str">
        <f t="shared" si="12"/>
        <v/>
      </c>
      <c r="X24" s="209" t="str">
        <f t="shared" si="13"/>
        <v/>
      </c>
      <c r="Y24" s="196"/>
      <c r="Z24" s="210" t="str">
        <f t="shared" si="14"/>
        <v/>
      </c>
      <c r="AA24" s="203" t="str">
        <f t="shared" si="15"/>
        <v/>
      </c>
      <c r="AB24" s="211" t="str">
        <f t="shared" si="16"/>
        <v/>
      </c>
    </row>
    <row r="25" spans="1:28" ht="14" x14ac:dyDescent="0.2">
      <c r="A25" s="108"/>
      <c r="B25" s="136"/>
      <c r="C25" s="137"/>
      <c r="D25" s="138" t="str">
        <f t="shared" ref="D25:D31" si="17">IF(ISBLANK(C25),"",VLOOKUP(C25,各艇データ,2,FALSE))</f>
        <v/>
      </c>
      <c r="E25" s="139"/>
      <c r="F25" s="139"/>
      <c r="G25" s="140"/>
      <c r="H25" s="137"/>
      <c r="I25" s="141"/>
      <c r="J25" s="139"/>
      <c r="K25" s="142"/>
      <c r="L25" s="140"/>
      <c r="M25" s="143"/>
      <c r="N25" s="144"/>
      <c r="O25" s="145"/>
      <c r="P25" s="180"/>
      <c r="Q25" s="147"/>
      <c r="R25" s="188"/>
      <c r="S25" s="204" t="str">
        <f t="shared" si="8"/>
        <v/>
      </c>
      <c r="T25" s="205" t="str">
        <f t="shared" si="9"/>
        <v/>
      </c>
      <c r="U25" s="206" t="str">
        <f t="shared" si="10"/>
        <v/>
      </c>
      <c r="V25" s="207" t="str">
        <f t="shared" si="11"/>
        <v/>
      </c>
      <c r="W25" s="208" t="str">
        <f t="shared" si="12"/>
        <v/>
      </c>
      <c r="X25" s="209" t="str">
        <f t="shared" si="13"/>
        <v/>
      </c>
      <c r="Y25" s="196"/>
      <c r="Z25" s="210" t="str">
        <f t="shared" si="14"/>
        <v/>
      </c>
      <c r="AA25" s="203" t="str">
        <f t="shared" si="15"/>
        <v/>
      </c>
      <c r="AB25" s="211" t="str">
        <f t="shared" si="16"/>
        <v/>
      </c>
    </row>
    <row r="26" spans="1:28" ht="14" x14ac:dyDescent="0.2">
      <c r="A26" s="108"/>
      <c r="B26" s="148"/>
      <c r="C26" s="149"/>
      <c r="D26" s="150" t="str">
        <f t="shared" si="17"/>
        <v/>
      </c>
      <c r="E26" s="151"/>
      <c r="F26" s="151"/>
      <c r="G26" s="152"/>
      <c r="H26" s="149" t="str">
        <f>IFERROR(IF(G26-$Q$2&lt;=0,"",(G26-$Q$2)*86400),"")</f>
        <v/>
      </c>
      <c r="I26" s="163" t="str">
        <f>IF($I$6="Ⅰ",V26,IF($I$6="Ⅱ",W26,IF($I$6="Ⅲ",X26,"")))</f>
        <v/>
      </c>
      <c r="J26" s="151"/>
      <c r="K26" s="165" t="str">
        <f>IFERROR(H26*(1+0.01*J26)-I26*$N$3,"")</f>
        <v/>
      </c>
      <c r="L26" s="152" t="str">
        <f>IFERROR((K26-$K$7)/86400,"")</f>
        <v/>
      </c>
      <c r="M26" s="166" t="str">
        <f>IFERROR((K26-$K$7)/$N$3,"")</f>
        <v/>
      </c>
      <c r="N26" s="167" t="str">
        <f>IFERROR($N$3/(H26/3600),"")</f>
        <v/>
      </c>
      <c r="O26" s="168" t="str">
        <f>IF($O$6="MAX=20",Z26,IF($O$6="MAX=30",AA26,IF($O$6="MAX=40",AB26,"")))</f>
        <v/>
      </c>
      <c r="P26" s="181"/>
      <c r="Q26" s="162"/>
      <c r="R26" s="188"/>
      <c r="S26" s="204" t="str">
        <f t="shared" si="8"/>
        <v/>
      </c>
      <c r="T26" s="205" t="str">
        <f t="shared" si="9"/>
        <v/>
      </c>
      <c r="U26" s="206" t="str">
        <f t="shared" si="10"/>
        <v/>
      </c>
      <c r="V26" s="207" t="str">
        <f t="shared" si="11"/>
        <v/>
      </c>
      <c r="W26" s="208" t="str">
        <f t="shared" si="12"/>
        <v/>
      </c>
      <c r="X26" s="209" t="str">
        <f t="shared" si="13"/>
        <v/>
      </c>
      <c r="Y26" s="196"/>
      <c r="Z26" s="210" t="str">
        <f t="shared" si="14"/>
        <v/>
      </c>
      <c r="AA26" s="203" t="str">
        <f t="shared" si="15"/>
        <v/>
      </c>
      <c r="AB26" s="211" t="str">
        <f t="shared" si="16"/>
        <v/>
      </c>
    </row>
    <row r="27" spans="1:28" ht="14" x14ac:dyDescent="0.2">
      <c r="A27" s="108"/>
      <c r="B27" s="177"/>
      <c r="C27" s="169"/>
      <c r="D27" s="182" t="str">
        <f t="shared" si="17"/>
        <v/>
      </c>
      <c r="E27" s="171"/>
      <c r="F27" s="171"/>
      <c r="G27" s="173"/>
      <c r="H27" s="126" t="str">
        <f>IFERROR(IF(G27-$Q$2&lt;=0,"",(G27-$Q$2)*86400),"")</f>
        <v/>
      </c>
      <c r="I27" s="130"/>
      <c r="J27" s="128"/>
      <c r="K27" s="131" t="str">
        <f>IFERROR(H27*(1+0.01*J27)-I27*$N$3,"")</f>
        <v/>
      </c>
      <c r="L27" s="129" t="str">
        <f>IFERROR((K27-$K$7)/86400,"")</f>
        <v/>
      </c>
      <c r="M27" s="132" t="str">
        <f>IFERROR((K27-$K$7)/$N$3,"")</f>
        <v/>
      </c>
      <c r="N27" s="133" t="str">
        <f>IFERROR($N$3/(H27/3600),"")</f>
        <v/>
      </c>
      <c r="O27" s="134"/>
      <c r="P27" s="183"/>
      <c r="Q27" s="178"/>
      <c r="R27" s="188"/>
      <c r="S27" s="204" t="str">
        <f t="shared" si="8"/>
        <v/>
      </c>
      <c r="T27" s="205" t="str">
        <f t="shared" si="9"/>
        <v/>
      </c>
      <c r="U27" s="206" t="str">
        <f t="shared" si="10"/>
        <v/>
      </c>
      <c r="V27" s="207" t="str">
        <f t="shared" si="11"/>
        <v/>
      </c>
      <c r="W27" s="208" t="str">
        <f t="shared" si="12"/>
        <v/>
      </c>
      <c r="X27" s="209" t="str">
        <f t="shared" si="13"/>
        <v/>
      </c>
      <c r="Y27" s="196"/>
      <c r="Z27" s="210" t="str">
        <f t="shared" si="14"/>
        <v/>
      </c>
      <c r="AA27" s="203" t="str">
        <f t="shared" si="15"/>
        <v/>
      </c>
      <c r="AB27" s="211" t="str">
        <f t="shared" si="16"/>
        <v/>
      </c>
    </row>
    <row r="28" spans="1:28" ht="14.25" customHeight="1" x14ac:dyDescent="0.2">
      <c r="A28" s="108"/>
      <c r="B28" s="136"/>
      <c r="C28" s="137"/>
      <c r="D28" s="138" t="str">
        <f t="shared" si="17"/>
        <v/>
      </c>
      <c r="E28" s="139"/>
      <c r="F28" s="139"/>
      <c r="G28" s="140"/>
      <c r="H28" s="137"/>
      <c r="I28" s="141"/>
      <c r="J28" s="139"/>
      <c r="K28" s="142"/>
      <c r="L28" s="140"/>
      <c r="M28" s="143"/>
      <c r="N28" s="144"/>
      <c r="O28" s="145"/>
      <c r="P28" s="184"/>
      <c r="Q28" s="147"/>
      <c r="R28" s="188"/>
      <c r="S28" s="204" t="str">
        <f t="shared" si="8"/>
        <v/>
      </c>
      <c r="T28" s="205" t="str">
        <f t="shared" si="9"/>
        <v/>
      </c>
      <c r="U28" s="206" t="str">
        <f t="shared" si="10"/>
        <v/>
      </c>
      <c r="V28" s="207" t="str">
        <f t="shared" si="11"/>
        <v/>
      </c>
      <c r="W28" s="208" t="str">
        <f t="shared" si="12"/>
        <v/>
      </c>
      <c r="X28" s="209" t="str">
        <f t="shared" si="13"/>
        <v/>
      </c>
      <c r="Y28" s="196"/>
      <c r="Z28" s="210" t="str">
        <f t="shared" si="14"/>
        <v/>
      </c>
      <c r="AA28" s="203" t="str">
        <f t="shared" si="15"/>
        <v/>
      </c>
      <c r="AB28" s="211" t="str">
        <f t="shared" si="16"/>
        <v/>
      </c>
    </row>
    <row r="29" spans="1:28" ht="14" x14ac:dyDescent="0.2">
      <c r="A29" s="108"/>
      <c r="B29" s="136"/>
      <c r="C29" s="137"/>
      <c r="D29" s="138" t="str">
        <f t="shared" si="17"/>
        <v/>
      </c>
      <c r="E29" s="139"/>
      <c r="F29" s="139"/>
      <c r="G29" s="140"/>
      <c r="H29" s="137"/>
      <c r="I29" s="141"/>
      <c r="J29" s="139"/>
      <c r="K29" s="142"/>
      <c r="L29" s="140"/>
      <c r="M29" s="143"/>
      <c r="N29" s="144"/>
      <c r="O29" s="145"/>
      <c r="P29" s="180"/>
      <c r="Q29" s="147"/>
      <c r="R29" s="188"/>
      <c r="S29" s="204" t="str">
        <f t="shared" si="8"/>
        <v/>
      </c>
      <c r="T29" s="205" t="str">
        <f t="shared" si="9"/>
        <v/>
      </c>
      <c r="U29" s="206" t="str">
        <f t="shared" si="10"/>
        <v/>
      </c>
      <c r="V29" s="207" t="str">
        <f t="shared" si="11"/>
        <v/>
      </c>
      <c r="W29" s="208" t="str">
        <f t="shared" si="12"/>
        <v/>
      </c>
      <c r="X29" s="209" t="str">
        <f t="shared" si="13"/>
        <v/>
      </c>
      <c r="Y29" s="196"/>
      <c r="Z29" s="210" t="str">
        <f t="shared" si="14"/>
        <v/>
      </c>
      <c r="AA29" s="203" t="str">
        <f t="shared" si="15"/>
        <v/>
      </c>
      <c r="AB29" s="211" t="str">
        <f t="shared" si="16"/>
        <v/>
      </c>
    </row>
    <row r="30" spans="1:28" ht="14.25" customHeight="1" x14ac:dyDescent="0.2">
      <c r="A30" s="108"/>
      <c r="B30" s="136"/>
      <c r="C30" s="137"/>
      <c r="D30" s="138" t="str">
        <f t="shared" si="17"/>
        <v/>
      </c>
      <c r="E30" s="139"/>
      <c r="F30" s="139"/>
      <c r="G30" s="140"/>
      <c r="H30" s="137"/>
      <c r="I30" s="141"/>
      <c r="J30" s="139"/>
      <c r="K30" s="142"/>
      <c r="L30" s="140"/>
      <c r="M30" s="143"/>
      <c r="N30" s="144"/>
      <c r="O30" s="145"/>
      <c r="P30" s="180"/>
      <c r="Q30" s="147"/>
      <c r="R30" s="188"/>
      <c r="S30" s="204" t="str">
        <f t="shared" si="8"/>
        <v/>
      </c>
      <c r="T30" s="205" t="str">
        <f t="shared" si="9"/>
        <v/>
      </c>
      <c r="U30" s="206" t="str">
        <f t="shared" si="10"/>
        <v/>
      </c>
      <c r="V30" s="207" t="str">
        <f t="shared" si="11"/>
        <v/>
      </c>
      <c r="W30" s="208" t="str">
        <f t="shared" si="12"/>
        <v/>
      </c>
      <c r="X30" s="209" t="str">
        <f t="shared" si="13"/>
        <v/>
      </c>
      <c r="Y30" s="196"/>
      <c r="Z30" s="210" t="str">
        <f t="shared" si="14"/>
        <v/>
      </c>
      <c r="AA30" s="203" t="str">
        <f t="shared" si="15"/>
        <v/>
      </c>
      <c r="AB30" s="211" t="str">
        <f t="shared" si="16"/>
        <v/>
      </c>
    </row>
    <row r="31" spans="1:28" ht="14.5" thickBot="1" x14ac:dyDescent="0.25">
      <c r="A31" s="108"/>
      <c r="B31" s="136"/>
      <c r="C31" s="137"/>
      <c r="D31" s="150" t="str">
        <f t="shared" si="17"/>
        <v/>
      </c>
      <c r="E31" s="151"/>
      <c r="F31" s="139"/>
      <c r="G31" s="140"/>
      <c r="H31" s="149" t="str">
        <f>IFERROR(IF(G31-$Q$2&lt;=0,"",(G31-$Q$2)*86400),"")</f>
        <v/>
      </c>
      <c r="I31" s="163" t="str">
        <f>IF($I$6="Ⅰ",V31,IF($I$6="Ⅱ",W31,IF($I$6="Ⅲ",X31,"")))</f>
        <v/>
      </c>
      <c r="J31" s="151"/>
      <c r="K31" s="165" t="str">
        <f>IFERROR(H31*(1+0.01*J31)-I31*$N$3,"")</f>
        <v/>
      </c>
      <c r="L31" s="152" t="str">
        <f>IFERROR((K31-$K$7)/86400,"")</f>
        <v/>
      </c>
      <c r="M31" s="166" t="str">
        <f>IFERROR((K31-$K$7)/$N$3,"")</f>
        <v/>
      </c>
      <c r="N31" s="167" t="str">
        <f>IFERROR($N$3/(H31/3600),"")</f>
        <v/>
      </c>
      <c r="O31" s="168" t="str">
        <f>IF($O$6="MAX=20",Z31,IF($O$6="MAX=30",AA31,IF($O$6="MAX=40",AB31,"")))</f>
        <v/>
      </c>
      <c r="P31" s="181"/>
      <c r="Q31" s="162"/>
      <c r="R31" s="188"/>
      <c r="S31" s="212" t="str">
        <f t="shared" si="8"/>
        <v/>
      </c>
      <c r="T31" s="213" t="str">
        <f t="shared" si="9"/>
        <v/>
      </c>
      <c r="U31" s="214" t="str">
        <f t="shared" si="10"/>
        <v/>
      </c>
      <c r="V31" s="215" t="str">
        <f t="shared" si="11"/>
        <v/>
      </c>
      <c r="W31" s="216" t="str">
        <f t="shared" si="12"/>
        <v/>
      </c>
      <c r="X31" s="217" t="str">
        <f t="shared" si="13"/>
        <v/>
      </c>
      <c r="Y31" s="196"/>
      <c r="Z31" s="221" t="str">
        <f t="shared" si="14"/>
        <v/>
      </c>
      <c r="AA31" s="222" t="str">
        <f t="shared" si="15"/>
        <v/>
      </c>
      <c r="AB31" s="223" t="str">
        <f t="shared" si="16"/>
        <v/>
      </c>
    </row>
    <row r="32" spans="1:28" ht="15" customHeight="1" x14ac:dyDescent="0.25">
      <c r="A32" s="108"/>
      <c r="B32" s="440" t="s">
        <v>206</v>
      </c>
      <c r="C32" s="441"/>
      <c r="D32" s="442"/>
      <c r="E32" s="185" t="s">
        <v>162</v>
      </c>
      <c r="F32" s="449" t="s">
        <v>227</v>
      </c>
      <c r="G32" s="450"/>
      <c r="H32" s="467" t="s">
        <v>233</v>
      </c>
      <c r="I32" s="468"/>
      <c r="J32" s="468"/>
      <c r="K32" s="468"/>
      <c r="L32" s="468"/>
      <c r="M32" s="468"/>
      <c r="N32" s="468"/>
      <c r="O32" s="468"/>
      <c r="P32" s="468"/>
      <c r="Q32" s="469"/>
      <c r="R32" s="99"/>
      <c r="S32" s="191"/>
      <c r="T32" s="191"/>
      <c r="U32" s="191"/>
      <c r="X32" s="191"/>
      <c r="Y32" s="191"/>
    </row>
    <row r="33" spans="1:25" ht="15" customHeight="1" x14ac:dyDescent="0.25">
      <c r="A33" s="108"/>
      <c r="B33" s="443"/>
      <c r="C33" s="444"/>
      <c r="D33" s="445"/>
      <c r="E33" s="186" t="s">
        <v>163</v>
      </c>
      <c r="F33" s="451" t="s">
        <v>228</v>
      </c>
      <c r="G33" s="452"/>
      <c r="H33" s="470"/>
      <c r="I33" s="471"/>
      <c r="J33" s="471"/>
      <c r="K33" s="471"/>
      <c r="L33" s="471"/>
      <c r="M33" s="471"/>
      <c r="N33" s="471"/>
      <c r="O33" s="471"/>
      <c r="P33" s="471"/>
      <c r="Q33" s="472"/>
      <c r="R33" s="99"/>
      <c r="S33" s="191"/>
      <c r="T33" s="191"/>
      <c r="U33" s="191"/>
      <c r="X33" s="191"/>
      <c r="Y33" s="191"/>
    </row>
    <row r="34" spans="1:25" ht="23.25" customHeight="1" x14ac:dyDescent="0.25">
      <c r="A34" s="108"/>
      <c r="B34" s="446"/>
      <c r="C34" s="447"/>
      <c r="D34" s="448"/>
      <c r="E34" s="186" t="s">
        <v>164</v>
      </c>
      <c r="F34" s="451"/>
      <c r="G34" s="452"/>
      <c r="H34" s="470"/>
      <c r="I34" s="471"/>
      <c r="J34" s="471"/>
      <c r="K34" s="471"/>
      <c r="L34" s="471"/>
      <c r="M34" s="471"/>
      <c r="N34" s="471"/>
      <c r="O34" s="471"/>
      <c r="P34" s="471"/>
      <c r="Q34" s="472"/>
      <c r="R34" s="99"/>
      <c r="S34" s="191"/>
      <c r="T34" s="191"/>
      <c r="U34" s="191"/>
      <c r="X34" s="191"/>
      <c r="Y34" s="191"/>
    </row>
    <row r="35" spans="1:25" ht="22.5" customHeight="1" x14ac:dyDescent="0.25">
      <c r="A35" s="108"/>
      <c r="B35" s="453" t="s">
        <v>207</v>
      </c>
      <c r="C35" s="454"/>
      <c r="D35" s="455"/>
      <c r="E35" s="464" t="s">
        <v>166</v>
      </c>
      <c r="F35" s="451">
        <f>参照ﾃﾞｰﾀ!AL12</f>
        <v>0</v>
      </c>
      <c r="G35" s="452"/>
      <c r="H35" s="470"/>
      <c r="I35" s="471"/>
      <c r="J35" s="471"/>
      <c r="K35" s="471"/>
      <c r="L35" s="471"/>
      <c r="M35" s="471"/>
      <c r="N35" s="471"/>
      <c r="O35" s="471"/>
      <c r="P35" s="471"/>
      <c r="Q35" s="472"/>
      <c r="R35" s="99"/>
      <c r="S35" s="191"/>
      <c r="T35" s="191"/>
      <c r="U35" s="191"/>
      <c r="X35" s="191"/>
      <c r="Y35" s="191"/>
    </row>
    <row r="36" spans="1:25" ht="15" customHeight="1" x14ac:dyDescent="0.25">
      <c r="A36" s="108"/>
      <c r="B36" s="456"/>
      <c r="C36" s="457"/>
      <c r="D36" s="458"/>
      <c r="E36" s="465"/>
      <c r="F36" s="451"/>
      <c r="G36" s="452"/>
      <c r="H36" s="470"/>
      <c r="I36" s="471"/>
      <c r="J36" s="471"/>
      <c r="K36" s="471"/>
      <c r="L36" s="471"/>
      <c r="M36" s="471"/>
      <c r="N36" s="471"/>
      <c r="O36" s="471"/>
      <c r="P36" s="471"/>
      <c r="Q36" s="472"/>
      <c r="R36" s="99"/>
      <c r="S36" s="191"/>
      <c r="T36" s="191"/>
      <c r="U36" s="191"/>
      <c r="X36" s="191"/>
      <c r="Y36" s="191"/>
    </row>
    <row r="37" spans="1:25" ht="15" customHeight="1" x14ac:dyDescent="0.25">
      <c r="A37" s="108"/>
      <c r="B37" s="456"/>
      <c r="C37" s="457"/>
      <c r="D37" s="458"/>
      <c r="E37" s="344" t="s">
        <v>165</v>
      </c>
      <c r="F37" s="528"/>
      <c r="G37" s="529"/>
      <c r="H37" s="470"/>
      <c r="I37" s="471"/>
      <c r="J37" s="471"/>
      <c r="K37" s="471"/>
      <c r="L37" s="471"/>
      <c r="M37" s="471"/>
      <c r="N37" s="471"/>
      <c r="O37" s="471"/>
      <c r="P37" s="471"/>
      <c r="Q37" s="472"/>
      <c r="R37" s="99"/>
      <c r="S37" s="191"/>
      <c r="T37" s="191"/>
      <c r="U37" s="191"/>
      <c r="X37" s="191"/>
      <c r="Y37" s="191"/>
    </row>
    <row r="38" spans="1:25" ht="15" customHeight="1" x14ac:dyDescent="0.25">
      <c r="A38" s="108"/>
      <c r="B38" s="456"/>
      <c r="C38" s="457"/>
      <c r="D38" s="458"/>
      <c r="E38" s="345" t="s">
        <v>178</v>
      </c>
      <c r="F38" s="530"/>
      <c r="G38" s="531"/>
      <c r="H38" s="470"/>
      <c r="I38" s="471"/>
      <c r="J38" s="471"/>
      <c r="K38" s="471"/>
      <c r="L38" s="471"/>
      <c r="M38" s="471"/>
      <c r="N38" s="471"/>
      <c r="O38" s="471"/>
      <c r="P38" s="471"/>
      <c r="Q38" s="472"/>
      <c r="R38" s="99"/>
      <c r="S38" s="191"/>
      <c r="T38" s="191"/>
      <c r="U38" s="191"/>
      <c r="X38" s="191"/>
      <c r="Y38" s="191"/>
    </row>
    <row r="39" spans="1:25" ht="15" customHeight="1" x14ac:dyDescent="0.25">
      <c r="A39" s="108"/>
      <c r="B39" s="456"/>
      <c r="C39" s="457"/>
      <c r="D39" s="458"/>
      <c r="E39" s="532" t="s">
        <v>166</v>
      </c>
      <c r="F39" s="530"/>
      <c r="G39" s="531"/>
      <c r="H39" s="470"/>
      <c r="I39" s="471"/>
      <c r="J39" s="471"/>
      <c r="K39" s="471"/>
      <c r="L39" s="471"/>
      <c r="M39" s="471"/>
      <c r="N39" s="471"/>
      <c r="O39" s="471"/>
      <c r="P39" s="471"/>
      <c r="Q39" s="472"/>
      <c r="R39" s="99"/>
      <c r="S39" s="191"/>
      <c r="T39" s="191"/>
      <c r="U39" s="191"/>
      <c r="X39" s="191"/>
      <c r="Y39" s="191"/>
    </row>
    <row r="40" spans="1:25" ht="15" customHeight="1" x14ac:dyDescent="0.25">
      <c r="A40" s="108"/>
      <c r="B40" s="456"/>
      <c r="C40" s="457"/>
      <c r="D40" s="458"/>
      <c r="E40" s="532"/>
      <c r="F40" s="530"/>
      <c r="G40" s="531"/>
      <c r="H40" s="470"/>
      <c r="I40" s="471"/>
      <c r="J40" s="471"/>
      <c r="K40" s="471"/>
      <c r="L40" s="471"/>
      <c r="M40" s="471"/>
      <c r="N40" s="471"/>
      <c r="O40" s="471"/>
      <c r="P40" s="471"/>
      <c r="Q40" s="472"/>
      <c r="R40" s="99"/>
      <c r="S40" s="191"/>
      <c r="T40" s="191"/>
      <c r="U40" s="191"/>
      <c r="X40" s="191"/>
      <c r="Y40" s="191"/>
    </row>
    <row r="41" spans="1:25" ht="11.25" customHeight="1" thickBot="1" x14ac:dyDescent="0.3">
      <c r="A41" s="108"/>
      <c r="B41" s="459"/>
      <c r="C41" s="460"/>
      <c r="D41" s="461"/>
      <c r="E41" s="346"/>
      <c r="F41" s="526"/>
      <c r="G41" s="527"/>
      <c r="H41" s="473"/>
      <c r="I41" s="474"/>
      <c r="J41" s="474"/>
      <c r="K41" s="474"/>
      <c r="L41" s="474"/>
      <c r="M41" s="474"/>
      <c r="N41" s="474"/>
      <c r="O41" s="474"/>
      <c r="P41" s="474"/>
      <c r="Q41" s="475"/>
      <c r="R41" s="99"/>
      <c r="S41" s="191"/>
      <c r="T41" s="191"/>
      <c r="U41" s="191"/>
      <c r="V41" s="191"/>
      <c r="W41" s="191"/>
      <c r="X41" s="191"/>
      <c r="Y41" s="191"/>
    </row>
    <row r="42" spans="1:25" x14ac:dyDescent="0.2">
      <c r="A42" s="108"/>
      <c r="B42" s="108"/>
      <c r="C42" s="108"/>
      <c r="D42" s="108"/>
      <c r="E42" s="108"/>
      <c r="F42" s="108"/>
      <c r="G42" s="108"/>
      <c r="H42" s="108"/>
      <c r="I42" s="108"/>
      <c r="J42" s="108"/>
      <c r="K42" s="108"/>
      <c r="L42" s="108"/>
      <c r="M42" s="108"/>
      <c r="N42" s="108"/>
      <c r="O42" s="108"/>
      <c r="P42" s="108"/>
      <c r="Q42" s="108"/>
      <c r="R42" s="108"/>
    </row>
  </sheetData>
  <sheetProtection algorithmName="SHA-512" hashValue="bIQfTebwg0WjbCN5xsGqKTikjlS7b22LCcc5oCRSQ2LYsNmUhs6WgANR/NQbkWdT7u3aEdX8j9zQpHR/QC2Y2g==" saltValue="uBGPslBLdWA7IpYR5vMDcw==" spinCount="100000" sheet="1" objects="1" scenarios="1"/>
  <sortState xmlns:xlrd2="http://schemas.microsoft.com/office/spreadsheetml/2017/richdata2" ref="C7:F14">
    <sortCondition ref="E7:E14"/>
  </sortState>
  <mergeCells count="1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s>
  <phoneticPr fontId="71"/>
  <dataValidations count="8">
    <dataValidation type="list" allowBlank="1" showInputMessage="1" showErrorMessage="1" sqref="P2 F37:G37" xr:uid="{00000000-0002-0000-0200-000000000000}">
      <formula1>開催日</formula1>
    </dataValidation>
    <dataValidation type="list" errorStyle="warning" allowBlank="1" showInputMessage="1" showErrorMessage="1" sqref="Q2" xr:uid="{00000000-0002-0000-0200-000001000000}">
      <formula1>時刻</formula1>
    </dataValidation>
    <dataValidation type="list" allowBlank="1" showInputMessage="1" showErrorMessage="1" sqref="J3:K3" xr:uid="{00000000-0002-0000-0200-000002000000}">
      <formula1>暫定</formula1>
    </dataValidation>
    <dataValidation type="list" allowBlank="1" showInputMessage="1" showErrorMessage="1" sqref="G2" xr:uid="{00000000-0002-0000-0200-000003000000}">
      <formula1>月</formula1>
    </dataValidation>
    <dataValidation type="list" allowBlank="1" showInputMessage="1" showErrorMessage="1" sqref="N2 F38:G38" xr:uid="{00000000-0002-0000-0200-000004000000}">
      <formula1>コース</formula1>
    </dataValidation>
    <dataValidation type="list" showInputMessage="1" showErrorMessage="1" sqref="E3" xr:uid="{00000000-0002-0000-0200-000005000000}">
      <formula1>レース名</formula1>
    </dataValidation>
    <dataValidation type="list" allowBlank="1" showInputMessage="1" showErrorMessage="1" sqref="I6" xr:uid="{15233082-684A-4797-AD01-A2FF1CDD2760}">
      <formula1>ＴＡ</formula1>
    </dataValidation>
    <dataValidation type="list" allowBlank="1" showInputMessage="1" showErrorMessage="1" sqref="D3" xr:uid="{00000000-0002-0000-0200-000007000000}">
      <formula1>レース番号</formula1>
    </dataValidation>
  </dataValidations>
  <pageMargins left="0.31496062992125984" right="0" top="0.35433070866141736" bottom="0.19685039370078741" header="0" footer="0"/>
  <pageSetup paperSize="9" orientation="landscape" horizontalDpi="4294967293"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42"/>
  <sheetViews>
    <sheetView zoomScale="85" zoomScaleNormal="85" workbookViewId="0"/>
  </sheetViews>
  <sheetFormatPr defaultColWidth="9" defaultRowHeight="13" x14ac:dyDescent="0.2"/>
  <cols>
    <col min="1" max="1" width="1.7265625" style="190" customWidth="1"/>
    <col min="2" max="2" width="5" style="190" customWidth="1"/>
    <col min="3" max="3" width="7" style="190" customWidth="1"/>
    <col min="4" max="4" width="18" style="190" customWidth="1"/>
    <col min="5" max="5" width="8" style="190" hidden="1" customWidth="1"/>
    <col min="6" max="6" width="5" style="190" customWidth="1"/>
    <col min="7" max="7" width="10.90625" style="190" customWidth="1"/>
    <col min="8" max="8" width="8.36328125" style="190" customWidth="1"/>
    <col min="9" max="9" width="8.6328125" style="190" customWidth="1"/>
    <col min="10" max="10" width="5" style="190" customWidth="1"/>
    <col min="11" max="11" width="8.453125" style="190" customWidth="1"/>
    <col min="12" max="12" width="10.90625" style="190" customWidth="1"/>
    <col min="13" max="13" width="9.453125" style="190" customWidth="1"/>
    <col min="14" max="14" width="7.90625" style="190" customWidth="1"/>
    <col min="15" max="15" width="8" style="190" customWidth="1"/>
    <col min="16" max="16" width="12" style="190" bestFit="1" customWidth="1"/>
    <col min="17" max="17" width="11.6328125" style="190" customWidth="1"/>
    <col min="18" max="18" width="1.6328125" style="190" customWidth="1"/>
    <col min="19" max="19" width="4.90625" style="190" customWidth="1"/>
    <col min="20" max="22" width="7.6328125" style="190" hidden="1" customWidth="1"/>
    <col min="23" max="23" width="8.26953125" style="190" customWidth="1"/>
    <col min="24" max="25" width="7.6328125" style="190" customWidth="1"/>
    <col min="26" max="26" width="4.453125" style="190" customWidth="1"/>
    <col min="27" max="29" width="8" style="190" customWidth="1"/>
    <col min="30" max="16384" width="9" style="190"/>
  </cols>
  <sheetData>
    <row r="1" spans="1:29" ht="9.75" customHeight="1" thickBot="1" x14ac:dyDescent="0.25">
      <c r="A1" s="108"/>
      <c r="B1" s="108"/>
      <c r="C1" s="108"/>
      <c r="D1" s="108"/>
      <c r="E1" s="108"/>
      <c r="F1" s="108"/>
      <c r="G1" s="108"/>
      <c r="H1" s="108"/>
      <c r="I1" s="108"/>
      <c r="J1" s="108"/>
      <c r="K1" s="108"/>
      <c r="L1" s="108"/>
      <c r="M1" s="108"/>
      <c r="N1" s="108"/>
      <c r="O1" s="108"/>
      <c r="P1" s="108"/>
      <c r="Q1" s="108"/>
      <c r="R1" s="108"/>
      <c r="S1" s="108"/>
    </row>
    <row r="2" spans="1:29" ht="21" x14ac:dyDescent="0.3">
      <c r="A2" s="108"/>
      <c r="B2" s="99"/>
      <c r="C2" s="100"/>
      <c r="D2" s="426" t="str">
        <f>参照ﾃﾞｰﾀ!P4</f>
        <v>2024年</v>
      </c>
      <c r="E2" s="426"/>
      <c r="F2" s="426"/>
      <c r="G2" s="101" t="s">
        <v>173</v>
      </c>
      <c r="H2" s="102"/>
      <c r="I2" s="103"/>
      <c r="J2" s="99"/>
      <c r="K2" s="104"/>
      <c r="L2" s="99"/>
      <c r="M2" s="105" t="s">
        <v>41</v>
      </c>
      <c r="N2" s="106" t="s">
        <v>63</v>
      </c>
      <c r="O2" s="107" t="s">
        <v>43</v>
      </c>
      <c r="P2" s="240">
        <v>45522</v>
      </c>
      <c r="Q2" s="241">
        <v>0.4375</v>
      </c>
      <c r="R2" s="347"/>
      <c r="S2" s="99"/>
      <c r="T2" s="192" t="s">
        <v>2</v>
      </c>
      <c r="U2" s="191"/>
      <c r="V2" s="191"/>
      <c r="W2" s="191"/>
      <c r="X2" s="191"/>
      <c r="Y2" s="191"/>
      <c r="Z2" s="191"/>
    </row>
    <row r="3" spans="1:29" ht="21.75" customHeight="1" thickBot="1" x14ac:dyDescent="0.35">
      <c r="A3" s="108"/>
      <c r="B3" s="99"/>
      <c r="C3" s="108"/>
      <c r="D3" s="109" t="s">
        <v>274</v>
      </c>
      <c r="E3" s="476" t="s">
        <v>53</v>
      </c>
      <c r="F3" s="476"/>
      <c r="G3" s="476"/>
      <c r="H3" s="476"/>
      <c r="I3" s="476"/>
      <c r="J3" s="437" t="s">
        <v>73</v>
      </c>
      <c r="K3" s="437"/>
      <c r="L3" s="99"/>
      <c r="M3" s="110" t="s">
        <v>64</v>
      </c>
      <c r="N3" s="111">
        <f>IF(ISBLANK(N2),"",VLOOKUP(N2,コース・距離,2,FALSE))</f>
        <v>11.3</v>
      </c>
      <c r="O3" s="112" t="s">
        <v>0</v>
      </c>
      <c r="P3" s="113">
        <v>13</v>
      </c>
      <c r="Q3" s="114" t="s">
        <v>1</v>
      </c>
      <c r="R3" s="348"/>
      <c r="S3" s="99"/>
      <c r="T3" s="191" t="s">
        <v>196</v>
      </c>
      <c r="U3" s="191"/>
      <c r="V3" s="191"/>
      <c r="W3" s="192" t="s">
        <v>2</v>
      </c>
      <c r="X3" s="191"/>
      <c r="Y3" s="191"/>
      <c r="Z3" s="191"/>
      <c r="AA3" s="193" t="s">
        <v>65</v>
      </c>
    </row>
    <row r="4" spans="1:29" ht="7.5" customHeight="1" thickBot="1" x14ac:dyDescent="0.3">
      <c r="A4" s="108"/>
      <c r="B4" s="99"/>
      <c r="C4" s="99"/>
      <c r="D4" s="99"/>
      <c r="E4" s="99"/>
      <c r="F4" s="99"/>
      <c r="G4" s="99"/>
      <c r="H4" s="99"/>
      <c r="I4" s="99"/>
      <c r="J4" s="99"/>
      <c r="K4" s="99"/>
      <c r="L4" s="99"/>
      <c r="M4" s="99"/>
      <c r="N4" s="99"/>
      <c r="O4" s="99"/>
      <c r="P4" s="99"/>
      <c r="Q4" s="99"/>
      <c r="R4" s="99"/>
      <c r="S4" s="99"/>
      <c r="T4" s="191"/>
      <c r="U4" s="191"/>
      <c r="V4" s="191"/>
      <c r="W4" s="194"/>
      <c r="X4" s="191"/>
      <c r="Y4" s="191"/>
      <c r="Z4" s="191"/>
    </row>
    <row r="5" spans="1:29" ht="14" x14ac:dyDescent="0.2">
      <c r="A5" s="108"/>
      <c r="B5" s="115" t="s">
        <v>3</v>
      </c>
      <c r="C5" s="116" t="s">
        <v>4</v>
      </c>
      <c r="D5" s="116" t="s">
        <v>5</v>
      </c>
      <c r="E5" s="116" t="s">
        <v>6</v>
      </c>
      <c r="F5" s="116" t="s">
        <v>7</v>
      </c>
      <c r="G5" s="116" t="s">
        <v>8</v>
      </c>
      <c r="H5" s="116" t="s">
        <v>9</v>
      </c>
      <c r="I5" s="116" t="s">
        <v>10</v>
      </c>
      <c r="J5" s="116" t="s">
        <v>11</v>
      </c>
      <c r="K5" s="116" t="s">
        <v>12</v>
      </c>
      <c r="L5" s="117" t="s">
        <v>208</v>
      </c>
      <c r="M5" s="117" t="s">
        <v>205</v>
      </c>
      <c r="N5" s="116" t="s">
        <v>60</v>
      </c>
      <c r="O5" s="116" t="s">
        <v>13</v>
      </c>
      <c r="P5" s="438" t="s">
        <v>59</v>
      </c>
      <c r="Q5" s="439"/>
      <c r="R5" s="349"/>
      <c r="S5" s="188"/>
      <c r="T5" s="197" t="s">
        <v>10</v>
      </c>
      <c r="U5" s="195" t="s">
        <v>10</v>
      </c>
      <c r="V5" s="198" t="s">
        <v>10</v>
      </c>
      <c r="W5" s="197" t="s">
        <v>10</v>
      </c>
      <c r="X5" s="195" t="s">
        <v>10</v>
      </c>
      <c r="Y5" s="198" t="s">
        <v>10</v>
      </c>
      <c r="Z5" s="196"/>
      <c r="AA5" s="197" t="s">
        <v>13</v>
      </c>
      <c r="AB5" s="195" t="s">
        <v>13</v>
      </c>
      <c r="AC5" s="198" t="s">
        <v>13</v>
      </c>
    </row>
    <row r="6" spans="1:29" ht="14" x14ac:dyDescent="0.2">
      <c r="A6" s="108"/>
      <c r="B6" s="118"/>
      <c r="C6" s="119" t="s">
        <v>14</v>
      </c>
      <c r="D6" s="120"/>
      <c r="E6" s="121" t="s">
        <v>15</v>
      </c>
      <c r="F6" s="121"/>
      <c r="G6" s="119" t="s">
        <v>16</v>
      </c>
      <c r="H6" s="121" t="s">
        <v>17</v>
      </c>
      <c r="I6" s="119" t="s">
        <v>194</v>
      </c>
      <c r="J6" s="121" t="s">
        <v>18</v>
      </c>
      <c r="K6" s="121" t="s">
        <v>17</v>
      </c>
      <c r="L6" s="119" t="s">
        <v>16</v>
      </c>
      <c r="M6" s="121" t="s">
        <v>35</v>
      </c>
      <c r="N6" s="121" t="s">
        <v>19</v>
      </c>
      <c r="O6" s="122" t="str">
        <f>"MAX=20"</f>
        <v>MAX=20</v>
      </c>
      <c r="P6" s="123"/>
      <c r="Q6" s="124"/>
      <c r="R6" s="188"/>
      <c r="S6" s="189"/>
      <c r="T6" s="201" t="s">
        <v>20</v>
      </c>
      <c r="U6" s="199" t="s">
        <v>22</v>
      </c>
      <c r="V6" s="202" t="s">
        <v>21</v>
      </c>
      <c r="W6" s="201" t="s">
        <v>20</v>
      </c>
      <c r="X6" s="199" t="s">
        <v>22</v>
      </c>
      <c r="Y6" s="202" t="s">
        <v>21</v>
      </c>
      <c r="Z6" s="200"/>
      <c r="AA6" s="201" t="s">
        <v>67</v>
      </c>
      <c r="AB6" s="199" t="s">
        <v>68</v>
      </c>
      <c r="AC6" s="202" t="s">
        <v>69</v>
      </c>
    </row>
    <row r="7" spans="1:29" ht="14" x14ac:dyDescent="0.2">
      <c r="A7" s="108"/>
      <c r="B7" s="125">
        <v>1</v>
      </c>
      <c r="C7" s="126">
        <v>150</v>
      </c>
      <c r="D7" s="127" t="s">
        <v>186</v>
      </c>
      <c r="E7" s="225">
        <v>0</v>
      </c>
      <c r="F7" s="128">
        <v>1</v>
      </c>
      <c r="G7" s="129">
        <v>0.53733796296296299</v>
      </c>
      <c r="H7" s="126">
        <v>8626.0000000000018</v>
      </c>
      <c r="I7" s="130">
        <v>581.07500000000005</v>
      </c>
      <c r="J7" s="128"/>
      <c r="K7" s="131">
        <v>2059.8525000000009</v>
      </c>
      <c r="L7" s="129">
        <v>0</v>
      </c>
      <c r="M7" s="132">
        <v>0</v>
      </c>
      <c r="N7" s="133">
        <v>4.7159749594249929</v>
      </c>
      <c r="O7" s="134">
        <v>20</v>
      </c>
      <c r="P7" s="230"/>
      <c r="Q7" s="135"/>
      <c r="R7" s="188"/>
      <c r="S7" s="188"/>
      <c r="T7" s="204">
        <f t="shared" ref="T7:T31" si="0">IF(ISBLANK(C7),"",VLOOKUP(C7,各艇データ,3,FALSE))</f>
        <v>0</v>
      </c>
      <c r="U7" s="205">
        <f t="shared" ref="U7:U31" si="1">IF(ISBLANK(C7),"",VLOOKUP(C7,各艇データ,4,FALSE))</f>
        <v>0</v>
      </c>
      <c r="V7" s="206">
        <f t="shared" ref="V7:V31" si="2">IF(ISBLANK(C7),"",VLOOKUP(C7,各艇データ,5,FALSE))</f>
        <v>0</v>
      </c>
      <c r="W7" s="207">
        <f t="shared" ref="W7:W31" si="3">IF(ISBLANK(C7),"",VLOOKUP(C7,各艇データ,6,FALSE))</f>
        <v>862.95</v>
      </c>
      <c r="X7" s="208">
        <f t="shared" ref="X7:X31" si="4">IF(ISBLANK(C7),"",VLOOKUP(C7,各艇データ,7,FALSE))</f>
        <v>581.07500000000005</v>
      </c>
      <c r="Y7" s="209">
        <f t="shared" ref="Y7:Y31" si="5">IF(ISBLANK(C7),"",VLOOKUP(C7,各艇データ,8,FALSE))</f>
        <v>526.25</v>
      </c>
      <c r="Z7" s="196"/>
      <c r="AA7" s="210">
        <f>IF(ISBLANK(B7),"",IFERROR(20*($P$3+1-$B7)/$P$3,"20.0"))</f>
        <v>20</v>
      </c>
      <c r="AB7" s="203">
        <f>IF(ISBLANK(B7),"",IFERROR(30*($P$3+1-$B7)/$P$3,"30.0"))</f>
        <v>30</v>
      </c>
      <c r="AC7" s="211">
        <f>IF(ISBLANK(B7),"",IFERROR(30*($P$3-$B7)/($P$3-1)+10,"20.0"))</f>
        <v>40</v>
      </c>
    </row>
    <row r="8" spans="1:29" ht="14" x14ac:dyDescent="0.2">
      <c r="A8" s="108"/>
      <c r="B8" s="136">
        <v>2</v>
      </c>
      <c r="C8" s="137">
        <v>6732</v>
      </c>
      <c r="D8" s="138" t="s">
        <v>33</v>
      </c>
      <c r="E8" s="226">
        <v>0</v>
      </c>
      <c r="F8" s="139">
        <v>3</v>
      </c>
      <c r="G8" s="140">
        <v>0.53972222222222221</v>
      </c>
      <c r="H8" s="137">
        <v>8832</v>
      </c>
      <c r="I8" s="141">
        <v>571.993913255998</v>
      </c>
      <c r="J8" s="139"/>
      <c r="K8" s="142">
        <v>2368.4687802072222</v>
      </c>
      <c r="L8" s="140">
        <v>3.5719476875835797E-3</v>
      </c>
      <c r="M8" s="143">
        <v>27.311175239577103</v>
      </c>
      <c r="N8" s="144">
        <v>4.6059782608695663</v>
      </c>
      <c r="O8" s="145">
        <v>18.5</v>
      </c>
      <c r="P8" s="218"/>
      <c r="Q8" s="147"/>
      <c r="R8" s="188"/>
      <c r="S8" s="188"/>
      <c r="T8" s="204">
        <f t="shared" si="0"/>
        <v>0</v>
      </c>
      <c r="U8" s="205">
        <f t="shared" si="1"/>
        <v>0</v>
      </c>
      <c r="V8" s="206">
        <f t="shared" si="2"/>
        <v>0</v>
      </c>
      <c r="W8" s="207">
        <f t="shared" si="3"/>
        <v>855.39381721722395</v>
      </c>
      <c r="X8" s="208">
        <f t="shared" si="4"/>
        <v>571.993913255998</v>
      </c>
      <c r="Y8" s="209">
        <f t="shared" si="5"/>
        <v>520.62384764970795</v>
      </c>
      <c r="Z8" s="196"/>
      <c r="AA8" s="210">
        <f t="shared" ref="AA8:AA31" si="6">IF(ISBLANK(B8),"",IFERROR(20*($P$3+1-$B8)/$P$3,"20.0"))</f>
        <v>18.46153846153846</v>
      </c>
      <c r="AB8" s="203">
        <f t="shared" ref="AB8:AB31" si="7">IF(ISBLANK(B8),"",IFERROR(30*($P$3+1-$B8)/$P$3,"30.0"))</f>
        <v>27.692307692307693</v>
      </c>
      <c r="AC8" s="211">
        <f t="shared" ref="AC8:AC31" si="8">IF(ISBLANK(B8),"",IFERROR(30*($P$3-$B8)/($P$3-1)+10,"20.0"))</f>
        <v>37.5</v>
      </c>
    </row>
    <row r="9" spans="1:29" ht="14" x14ac:dyDescent="0.2">
      <c r="A9" s="108"/>
      <c r="B9" s="136">
        <v>3</v>
      </c>
      <c r="C9" s="137">
        <v>6269</v>
      </c>
      <c r="D9" s="138" t="s">
        <v>242</v>
      </c>
      <c r="E9" s="226">
        <v>0</v>
      </c>
      <c r="F9" s="139">
        <v>2</v>
      </c>
      <c r="G9" s="140">
        <v>0.53834490740740737</v>
      </c>
      <c r="H9" s="137">
        <v>8712.9999999999964</v>
      </c>
      <c r="I9" s="141">
        <v>550.82500000000005</v>
      </c>
      <c r="J9" s="139"/>
      <c r="K9" s="142">
        <v>2488.6774999999952</v>
      </c>
      <c r="L9" s="140">
        <v>4.9632523148147494E-3</v>
      </c>
      <c r="M9" s="143">
        <v>37.949115044247286</v>
      </c>
      <c r="N9" s="144">
        <v>4.6688855732813055</v>
      </c>
      <c r="O9" s="145">
        <v>16.899999999999999</v>
      </c>
      <c r="P9" s="146"/>
      <c r="Q9" s="147"/>
      <c r="R9" s="188"/>
      <c r="S9" s="188"/>
      <c r="T9" s="204">
        <f t="shared" si="0"/>
        <v>0</v>
      </c>
      <c r="U9" s="205">
        <f t="shared" si="1"/>
        <v>0</v>
      </c>
      <c r="V9" s="206">
        <f t="shared" si="2"/>
        <v>0</v>
      </c>
      <c r="W9" s="207">
        <f t="shared" si="3"/>
        <v>814.9</v>
      </c>
      <c r="X9" s="208">
        <f t="shared" si="4"/>
        <v>550.82500000000005</v>
      </c>
      <c r="Y9" s="209">
        <f t="shared" si="5"/>
        <v>497.5</v>
      </c>
      <c r="Z9" s="196"/>
      <c r="AA9" s="210">
        <f t="shared" si="6"/>
        <v>16.923076923076923</v>
      </c>
      <c r="AB9" s="203">
        <f t="shared" si="7"/>
        <v>25.384615384615383</v>
      </c>
      <c r="AC9" s="211">
        <f t="shared" si="8"/>
        <v>35</v>
      </c>
    </row>
    <row r="10" spans="1:29" ht="14" x14ac:dyDescent="0.2">
      <c r="A10" s="108"/>
      <c r="B10" s="136">
        <v>4</v>
      </c>
      <c r="C10" s="137">
        <v>5797</v>
      </c>
      <c r="D10" s="138" t="s">
        <v>258</v>
      </c>
      <c r="E10" s="226">
        <v>0</v>
      </c>
      <c r="F10" s="139">
        <v>4</v>
      </c>
      <c r="G10" s="140">
        <v>0.54108796296296291</v>
      </c>
      <c r="H10" s="137">
        <v>8949.9999999999945</v>
      </c>
      <c r="I10" s="141">
        <v>562.45000000000005</v>
      </c>
      <c r="J10" s="139"/>
      <c r="K10" s="142">
        <v>2594.3149999999932</v>
      </c>
      <c r="L10" s="140">
        <v>6.1859085648147266E-3</v>
      </c>
      <c r="M10" s="143">
        <v>47.297566371680738</v>
      </c>
      <c r="N10" s="144">
        <v>4.5452513966480481</v>
      </c>
      <c r="O10" s="145">
        <v>15.4</v>
      </c>
      <c r="P10" s="146"/>
      <c r="Q10" s="147"/>
      <c r="R10" s="188"/>
      <c r="S10" s="188"/>
      <c r="T10" s="204">
        <f t="shared" si="0"/>
        <v>0</v>
      </c>
      <c r="U10" s="205">
        <f t="shared" si="1"/>
        <v>0</v>
      </c>
      <c r="V10" s="206">
        <f t="shared" si="2"/>
        <v>0</v>
      </c>
      <c r="W10" s="207">
        <f t="shared" si="3"/>
        <v>833.75</v>
      </c>
      <c r="X10" s="208">
        <f t="shared" si="4"/>
        <v>562.45000000000005</v>
      </c>
      <c r="Y10" s="209">
        <f t="shared" si="5"/>
        <v>504.45</v>
      </c>
      <c r="Z10" s="196"/>
      <c r="AA10" s="210">
        <f t="shared" si="6"/>
        <v>15.384615384615385</v>
      </c>
      <c r="AB10" s="203">
        <f t="shared" si="7"/>
        <v>23.076923076923077</v>
      </c>
      <c r="AC10" s="211">
        <f t="shared" si="8"/>
        <v>32.5</v>
      </c>
    </row>
    <row r="11" spans="1:29" ht="14" x14ac:dyDescent="0.2">
      <c r="A11" s="108"/>
      <c r="B11" s="148">
        <v>5</v>
      </c>
      <c r="C11" s="149">
        <v>321</v>
      </c>
      <c r="D11" s="150" t="s">
        <v>27</v>
      </c>
      <c r="E11" s="227">
        <v>0</v>
      </c>
      <c r="F11" s="151">
        <v>5</v>
      </c>
      <c r="G11" s="152">
        <v>0.54327546296296292</v>
      </c>
      <c r="H11" s="153">
        <v>9138.9999999999964</v>
      </c>
      <c r="I11" s="154">
        <v>566.375</v>
      </c>
      <c r="J11" s="155"/>
      <c r="K11" s="156">
        <v>2738.962499999996</v>
      </c>
      <c r="L11" s="157">
        <v>7.8600694444443883E-3</v>
      </c>
      <c r="M11" s="158">
        <v>60.098230088495143</v>
      </c>
      <c r="N11" s="159">
        <v>4.4512528723055063</v>
      </c>
      <c r="O11" s="160">
        <v>13.8</v>
      </c>
      <c r="P11" s="220"/>
      <c r="Q11" s="162"/>
      <c r="R11" s="188"/>
      <c r="S11" s="188"/>
      <c r="T11" s="204">
        <f t="shared" si="0"/>
        <v>0</v>
      </c>
      <c r="U11" s="205">
        <f t="shared" si="1"/>
        <v>0</v>
      </c>
      <c r="V11" s="206">
        <f t="shared" si="2"/>
        <v>0</v>
      </c>
      <c r="W11" s="207">
        <f t="shared" si="3"/>
        <v>845.65</v>
      </c>
      <c r="X11" s="208">
        <f t="shared" si="4"/>
        <v>566.375</v>
      </c>
      <c r="Y11" s="209">
        <f t="shared" si="5"/>
        <v>508.7</v>
      </c>
      <c r="Z11" s="196"/>
      <c r="AA11" s="210">
        <f t="shared" si="6"/>
        <v>13.846153846153847</v>
      </c>
      <c r="AB11" s="203">
        <f t="shared" si="7"/>
        <v>20.76923076923077</v>
      </c>
      <c r="AC11" s="211">
        <f t="shared" si="8"/>
        <v>30</v>
      </c>
    </row>
    <row r="12" spans="1:29" ht="14" x14ac:dyDescent="0.2">
      <c r="A12" s="108"/>
      <c r="B12" s="125">
        <v>6</v>
      </c>
      <c r="C12" s="126">
        <v>7177</v>
      </c>
      <c r="D12" s="127" t="s">
        <v>298</v>
      </c>
      <c r="E12" s="225">
        <v>0</v>
      </c>
      <c r="F12" s="128">
        <v>7</v>
      </c>
      <c r="G12" s="129">
        <v>0.5519560185185185</v>
      </c>
      <c r="H12" s="126">
        <v>9888.9999999999982</v>
      </c>
      <c r="I12" s="130">
        <v>603.625</v>
      </c>
      <c r="J12" s="128"/>
      <c r="K12" s="131">
        <v>3068.0374999999976</v>
      </c>
      <c r="L12" s="129">
        <v>1.1668807870370333E-2</v>
      </c>
      <c r="M12" s="132">
        <v>89.219911504424488</v>
      </c>
      <c r="N12" s="133">
        <v>4.1136616442511889</v>
      </c>
      <c r="O12" s="134">
        <v>12.3</v>
      </c>
      <c r="P12" s="357"/>
      <c r="Q12" s="135"/>
      <c r="R12" s="188"/>
      <c r="S12" s="188"/>
      <c r="T12" s="204">
        <f t="shared" si="0"/>
        <v>0</v>
      </c>
      <c r="U12" s="205">
        <f t="shared" si="1"/>
        <v>0</v>
      </c>
      <c r="V12" s="206">
        <f t="shared" si="2"/>
        <v>0</v>
      </c>
      <c r="W12" s="207">
        <f t="shared" si="3"/>
        <v>920.75</v>
      </c>
      <c r="X12" s="208">
        <f t="shared" si="4"/>
        <v>603.625</v>
      </c>
      <c r="Y12" s="209">
        <f t="shared" si="5"/>
        <v>547.9</v>
      </c>
      <c r="Z12" s="196"/>
      <c r="AA12" s="210">
        <f t="shared" si="6"/>
        <v>12.307692307692308</v>
      </c>
      <c r="AB12" s="203">
        <f t="shared" si="7"/>
        <v>18.46153846153846</v>
      </c>
      <c r="AC12" s="211">
        <f t="shared" si="8"/>
        <v>27.5</v>
      </c>
    </row>
    <row r="13" spans="1:29" ht="14" x14ac:dyDescent="0.2">
      <c r="A13" s="108"/>
      <c r="B13" s="136">
        <v>7</v>
      </c>
      <c r="C13" s="137">
        <v>131</v>
      </c>
      <c r="D13" s="138" t="s">
        <v>23</v>
      </c>
      <c r="E13" s="226">
        <v>0</v>
      </c>
      <c r="F13" s="139">
        <v>6</v>
      </c>
      <c r="G13" s="140">
        <v>0.55033564814814817</v>
      </c>
      <c r="H13" s="137">
        <v>9749.0000000000018</v>
      </c>
      <c r="I13" s="141">
        <v>587.55212564843805</v>
      </c>
      <c r="J13" s="139"/>
      <c r="K13" s="142">
        <v>3109.6609801726518</v>
      </c>
      <c r="L13" s="140">
        <v>1.2150561113109385E-2</v>
      </c>
      <c r="M13" s="143">
        <v>92.903405325013352</v>
      </c>
      <c r="N13" s="144">
        <v>4.1727356651964298</v>
      </c>
      <c r="O13" s="145">
        <v>10.8</v>
      </c>
      <c r="P13" s="358"/>
      <c r="Q13" s="147"/>
      <c r="R13" s="188"/>
      <c r="S13" s="188"/>
      <c r="T13" s="204">
        <f t="shared" si="0"/>
        <v>0</v>
      </c>
      <c r="U13" s="205">
        <f t="shared" si="1"/>
        <v>0</v>
      </c>
      <c r="V13" s="206">
        <f t="shared" si="2"/>
        <v>0</v>
      </c>
      <c r="W13" s="207">
        <f t="shared" si="3"/>
        <v>900.07179410207902</v>
      </c>
      <c r="X13" s="208">
        <f t="shared" si="4"/>
        <v>587.55212564843805</v>
      </c>
      <c r="Y13" s="209">
        <f t="shared" si="5"/>
        <v>533.64966543912703</v>
      </c>
      <c r="Z13" s="196"/>
      <c r="AA13" s="210">
        <f t="shared" si="6"/>
        <v>10.76923076923077</v>
      </c>
      <c r="AB13" s="203">
        <f t="shared" si="7"/>
        <v>16.153846153846153</v>
      </c>
      <c r="AC13" s="211">
        <f t="shared" si="8"/>
        <v>25</v>
      </c>
    </row>
    <row r="14" spans="1:29" ht="14" x14ac:dyDescent="0.2">
      <c r="A14" s="108"/>
      <c r="B14" s="136">
        <v>8</v>
      </c>
      <c r="C14" s="137">
        <v>1985</v>
      </c>
      <c r="D14" s="138" t="s">
        <v>28</v>
      </c>
      <c r="E14" s="226">
        <v>0</v>
      </c>
      <c r="F14" s="139">
        <v>8</v>
      </c>
      <c r="G14" s="140">
        <v>0.56031249999999999</v>
      </c>
      <c r="H14" s="137">
        <v>10611</v>
      </c>
      <c r="I14" s="141">
        <v>632.67499999999995</v>
      </c>
      <c r="J14" s="139"/>
      <c r="K14" s="142">
        <v>3461.7725</v>
      </c>
      <c r="L14" s="140">
        <v>1.6225925925925918E-2</v>
      </c>
      <c r="M14" s="143">
        <v>124.06371681415921</v>
      </c>
      <c r="N14" s="144">
        <v>3.8337574215436816</v>
      </c>
      <c r="O14" s="145">
        <v>9.1999999999999993</v>
      </c>
      <c r="P14" s="179"/>
      <c r="Q14" s="147"/>
      <c r="R14" s="188"/>
      <c r="S14" s="188"/>
      <c r="T14" s="204">
        <f t="shared" si="0"/>
        <v>0</v>
      </c>
      <c r="U14" s="205">
        <f t="shared" si="1"/>
        <v>0</v>
      </c>
      <c r="V14" s="206">
        <f t="shared" si="2"/>
        <v>0</v>
      </c>
      <c r="W14" s="207">
        <f t="shared" si="3"/>
        <v>939.05</v>
      </c>
      <c r="X14" s="208">
        <f t="shared" si="4"/>
        <v>632.67499999999995</v>
      </c>
      <c r="Y14" s="209">
        <f t="shared" si="5"/>
        <v>579.04999999999995</v>
      </c>
      <c r="Z14" s="196"/>
      <c r="AA14" s="210">
        <f t="shared" si="6"/>
        <v>9.2307692307692299</v>
      </c>
      <c r="AB14" s="203">
        <f t="shared" si="7"/>
        <v>13.846153846153847</v>
      </c>
      <c r="AC14" s="211">
        <f t="shared" si="8"/>
        <v>22.5</v>
      </c>
    </row>
    <row r="15" spans="1:29" ht="14" x14ac:dyDescent="0.2">
      <c r="A15" s="108"/>
      <c r="B15" s="136">
        <v>9</v>
      </c>
      <c r="C15" s="137">
        <v>312</v>
      </c>
      <c r="D15" s="138" t="s">
        <v>26</v>
      </c>
      <c r="E15" s="226">
        <v>0</v>
      </c>
      <c r="F15" s="139">
        <v>9</v>
      </c>
      <c r="G15" s="140">
        <v>0.5628009259259259</v>
      </c>
      <c r="H15" s="137">
        <v>10825.999999999998</v>
      </c>
      <c r="I15" s="141">
        <v>594.27499999999998</v>
      </c>
      <c r="J15" s="139"/>
      <c r="K15" s="142">
        <v>4110.6924999999983</v>
      </c>
      <c r="L15" s="140">
        <v>2.3736574074074045E-2</v>
      </c>
      <c r="M15" s="143">
        <v>181.49026548672543</v>
      </c>
      <c r="N15" s="144">
        <v>3.7576205431368939</v>
      </c>
      <c r="O15" s="145">
        <v>7.7</v>
      </c>
      <c r="P15" s="146"/>
      <c r="Q15" s="147"/>
      <c r="R15" s="188"/>
      <c r="S15" s="188"/>
      <c r="T15" s="204">
        <f t="shared" si="0"/>
        <v>0</v>
      </c>
      <c r="U15" s="205">
        <f t="shared" si="1"/>
        <v>0</v>
      </c>
      <c r="V15" s="206">
        <f t="shared" si="2"/>
        <v>0</v>
      </c>
      <c r="W15" s="207">
        <f t="shared" si="3"/>
        <v>895.25</v>
      </c>
      <c r="X15" s="208">
        <f t="shared" si="4"/>
        <v>594.27499999999998</v>
      </c>
      <c r="Y15" s="209">
        <f t="shared" si="5"/>
        <v>540.29999999999995</v>
      </c>
      <c r="Z15" s="196"/>
      <c r="AA15" s="210">
        <f t="shared" si="6"/>
        <v>7.6923076923076925</v>
      </c>
      <c r="AB15" s="203">
        <f t="shared" si="7"/>
        <v>11.538461538461538</v>
      </c>
      <c r="AC15" s="211">
        <f t="shared" si="8"/>
        <v>20</v>
      </c>
    </row>
    <row r="16" spans="1:29" ht="14" x14ac:dyDescent="0.2">
      <c r="A16" s="108"/>
      <c r="B16" s="148">
        <v>10</v>
      </c>
      <c r="C16" s="149">
        <v>1611</v>
      </c>
      <c r="D16" s="150" t="s">
        <v>235</v>
      </c>
      <c r="E16" s="227">
        <v>0</v>
      </c>
      <c r="F16" s="151">
        <v>10</v>
      </c>
      <c r="G16" s="152">
        <v>0.57081018518518523</v>
      </c>
      <c r="H16" s="149">
        <v>11518.000000000004</v>
      </c>
      <c r="I16" s="163">
        <v>594.45000000000005</v>
      </c>
      <c r="J16" s="151"/>
      <c r="K16" s="165">
        <v>4800.7150000000029</v>
      </c>
      <c r="L16" s="152">
        <v>3.1722945601851876E-2</v>
      </c>
      <c r="M16" s="166">
        <v>242.55420353982316</v>
      </c>
      <c r="N16" s="167">
        <v>3.5318631706893551</v>
      </c>
      <c r="O16" s="168">
        <v>6.2</v>
      </c>
      <c r="P16" s="220"/>
      <c r="Q16" s="162"/>
      <c r="R16" s="188"/>
      <c r="S16" s="188"/>
      <c r="T16" s="204">
        <f t="shared" si="0"/>
        <v>0</v>
      </c>
      <c r="U16" s="205">
        <f t="shared" si="1"/>
        <v>0</v>
      </c>
      <c r="V16" s="206">
        <f t="shared" si="2"/>
        <v>0</v>
      </c>
      <c r="W16" s="207">
        <f t="shared" si="3"/>
        <v>921.65</v>
      </c>
      <c r="X16" s="208">
        <f t="shared" si="4"/>
        <v>594.45000000000005</v>
      </c>
      <c r="Y16" s="209">
        <f t="shared" si="5"/>
        <v>540.29999999999995</v>
      </c>
      <c r="Z16" s="196"/>
      <c r="AA16" s="210">
        <f t="shared" si="6"/>
        <v>6.1538461538461542</v>
      </c>
      <c r="AB16" s="203">
        <f t="shared" si="7"/>
        <v>9.2307692307692299</v>
      </c>
      <c r="AC16" s="211">
        <f t="shared" si="8"/>
        <v>17.5</v>
      </c>
    </row>
    <row r="17" spans="1:29" ht="14" x14ac:dyDescent="0.2">
      <c r="A17" s="108"/>
      <c r="B17" s="125">
        <v>11</v>
      </c>
      <c r="C17" s="126">
        <v>346</v>
      </c>
      <c r="D17" s="127" t="s">
        <v>257</v>
      </c>
      <c r="E17" s="225">
        <v>0</v>
      </c>
      <c r="F17" s="128">
        <v>11</v>
      </c>
      <c r="G17" s="129">
        <v>0.57855324074074077</v>
      </c>
      <c r="H17" s="126">
        <v>12187.000000000002</v>
      </c>
      <c r="I17" s="130">
        <v>567.375</v>
      </c>
      <c r="J17" s="128"/>
      <c r="K17" s="131">
        <v>5775.6625000000013</v>
      </c>
      <c r="L17" s="129">
        <v>4.3007060185185186E-2</v>
      </c>
      <c r="M17" s="132">
        <v>328.83274336283188</v>
      </c>
      <c r="N17" s="133">
        <v>3.33798309674243</v>
      </c>
      <c r="O17" s="134">
        <v>4.5999999999999996</v>
      </c>
      <c r="P17" s="224"/>
      <c r="Q17" s="135"/>
      <c r="R17" s="188"/>
      <c r="S17" s="188"/>
      <c r="T17" s="204">
        <f t="shared" si="0"/>
        <v>0</v>
      </c>
      <c r="U17" s="205">
        <f t="shared" si="1"/>
        <v>0</v>
      </c>
      <c r="V17" s="206">
        <f t="shared" si="2"/>
        <v>0</v>
      </c>
      <c r="W17" s="207">
        <f t="shared" si="3"/>
        <v>849.85</v>
      </c>
      <c r="X17" s="208">
        <f t="shared" si="4"/>
        <v>567.375</v>
      </c>
      <c r="Y17" s="209">
        <f t="shared" si="5"/>
        <v>519.29999999999995</v>
      </c>
      <c r="Z17" s="196"/>
      <c r="AA17" s="210">
        <f t="shared" si="6"/>
        <v>4.615384615384615</v>
      </c>
      <c r="AB17" s="203">
        <f t="shared" si="7"/>
        <v>6.9230769230769234</v>
      </c>
      <c r="AC17" s="211">
        <f t="shared" si="8"/>
        <v>15</v>
      </c>
    </row>
    <row r="18" spans="1:29" ht="14" x14ac:dyDescent="0.2">
      <c r="A18" s="108"/>
      <c r="B18" s="136">
        <v>12</v>
      </c>
      <c r="C18" s="137">
        <v>199</v>
      </c>
      <c r="D18" s="138" t="s">
        <v>25</v>
      </c>
      <c r="E18" s="226">
        <v>0</v>
      </c>
      <c r="F18" s="139">
        <v>12</v>
      </c>
      <c r="G18" s="140">
        <v>0.58459490740740738</v>
      </c>
      <c r="H18" s="137">
        <v>12708.999999999998</v>
      </c>
      <c r="I18" s="141">
        <v>568</v>
      </c>
      <c r="J18" s="139"/>
      <c r="K18" s="142">
        <v>6290.5999999999976</v>
      </c>
      <c r="L18" s="140">
        <v>4.8966984953703663E-2</v>
      </c>
      <c r="M18" s="143">
        <v>374.40243362831825</v>
      </c>
      <c r="N18" s="144">
        <v>3.2008812652451026</v>
      </c>
      <c r="O18" s="145">
        <v>3.1</v>
      </c>
      <c r="P18" s="179"/>
      <c r="Q18" s="147"/>
      <c r="R18" s="188"/>
      <c r="S18" s="188"/>
      <c r="T18" s="204">
        <f t="shared" si="0"/>
        <v>0</v>
      </c>
      <c r="U18" s="205">
        <f t="shared" si="1"/>
        <v>0</v>
      </c>
      <c r="V18" s="206">
        <f t="shared" si="2"/>
        <v>0</v>
      </c>
      <c r="W18" s="207">
        <f t="shared" si="3"/>
        <v>878.35</v>
      </c>
      <c r="X18" s="208">
        <f t="shared" si="4"/>
        <v>568</v>
      </c>
      <c r="Y18" s="209">
        <f t="shared" si="5"/>
        <v>505.6</v>
      </c>
      <c r="Z18" s="196"/>
      <c r="AA18" s="210">
        <f t="shared" si="6"/>
        <v>3.0769230769230771</v>
      </c>
      <c r="AB18" s="203">
        <f t="shared" si="7"/>
        <v>4.615384615384615</v>
      </c>
      <c r="AC18" s="211">
        <f t="shared" si="8"/>
        <v>12.5</v>
      </c>
    </row>
    <row r="19" spans="1:29" ht="14" x14ac:dyDescent="0.2">
      <c r="A19" s="108"/>
      <c r="B19" s="136">
        <v>13</v>
      </c>
      <c r="C19" s="137">
        <v>2759</v>
      </c>
      <c r="D19" s="138" t="s">
        <v>32</v>
      </c>
      <c r="E19" s="226">
        <v>0</v>
      </c>
      <c r="F19" s="139" t="s">
        <v>324</v>
      </c>
      <c r="G19" s="140"/>
      <c r="H19" s="137"/>
      <c r="I19" s="141"/>
      <c r="J19" s="139"/>
      <c r="K19" s="142"/>
      <c r="L19" s="140"/>
      <c r="M19" s="143"/>
      <c r="N19" s="144"/>
      <c r="O19" s="145">
        <v>1</v>
      </c>
      <c r="P19" s="179" t="s">
        <v>325</v>
      </c>
      <c r="Q19" s="147"/>
      <c r="R19" s="188"/>
      <c r="S19" s="188"/>
      <c r="T19" s="204">
        <f t="shared" si="0"/>
        <v>0</v>
      </c>
      <c r="U19" s="205">
        <f t="shared" si="1"/>
        <v>0</v>
      </c>
      <c r="V19" s="206">
        <f t="shared" si="2"/>
        <v>0</v>
      </c>
      <c r="W19" s="207">
        <f t="shared" si="3"/>
        <v>975.57096940006898</v>
      </c>
      <c r="X19" s="208">
        <f t="shared" si="4"/>
        <v>634.66288672174005</v>
      </c>
      <c r="Y19" s="209">
        <f t="shared" si="5"/>
        <v>575.26440324977796</v>
      </c>
      <c r="Z19" s="196"/>
      <c r="AA19" s="210">
        <f t="shared" si="6"/>
        <v>1.5384615384615385</v>
      </c>
      <c r="AB19" s="203">
        <f t="shared" si="7"/>
        <v>2.3076923076923075</v>
      </c>
      <c r="AC19" s="211">
        <f t="shared" si="8"/>
        <v>10</v>
      </c>
    </row>
    <row r="20" spans="1:29" ht="14" x14ac:dyDescent="0.2">
      <c r="A20" s="108"/>
      <c r="B20" s="136">
        <v>14</v>
      </c>
      <c r="C20" s="137">
        <v>4071</v>
      </c>
      <c r="D20" s="138" t="s">
        <v>260</v>
      </c>
      <c r="E20" s="226">
        <v>0</v>
      </c>
      <c r="F20" s="139"/>
      <c r="G20" s="140"/>
      <c r="H20" s="137"/>
      <c r="I20" s="141"/>
      <c r="J20" s="139"/>
      <c r="K20" s="142"/>
      <c r="L20" s="140"/>
      <c r="M20" s="143"/>
      <c r="N20" s="144"/>
      <c r="O20" s="145">
        <v>1</v>
      </c>
      <c r="P20" s="224" t="s">
        <v>326</v>
      </c>
      <c r="Q20" s="147"/>
      <c r="R20" s="188"/>
      <c r="S20" s="188"/>
      <c r="T20" s="204">
        <f t="shared" si="0"/>
        <v>0</v>
      </c>
      <c r="U20" s="205">
        <f t="shared" si="1"/>
        <v>0</v>
      </c>
      <c r="V20" s="206">
        <f t="shared" si="2"/>
        <v>0</v>
      </c>
      <c r="W20" s="207">
        <f t="shared" si="3"/>
        <v>917.35</v>
      </c>
      <c r="X20" s="208">
        <f t="shared" si="4"/>
        <v>588.32500000000005</v>
      </c>
      <c r="Y20" s="209">
        <f t="shared" si="5"/>
        <v>529.04999999999995</v>
      </c>
      <c r="Z20" s="196"/>
      <c r="AA20" s="210">
        <f t="shared" si="6"/>
        <v>0</v>
      </c>
      <c r="AB20" s="203">
        <f t="shared" si="7"/>
        <v>0</v>
      </c>
      <c r="AC20" s="211">
        <f t="shared" si="8"/>
        <v>7.5</v>
      </c>
    </row>
    <row r="21" spans="1:29" ht="14" x14ac:dyDescent="0.2">
      <c r="A21" s="108"/>
      <c r="B21" s="148"/>
      <c r="C21" s="149"/>
      <c r="D21" s="150" t="str">
        <f t="shared" ref="D21:D26" si="9">IF(ISBLANK(C21),"",VLOOKUP(C21,各艇データ,2,FALSE))</f>
        <v/>
      </c>
      <c r="E21" s="227" t="str">
        <f t="shared" ref="E21:E26" si="10">IF($I$6="Ⅰ",T21,IF($I$6="Ⅱ",U21,IF($I$6="Ⅲ",V21,"")))</f>
        <v/>
      </c>
      <c r="F21" s="151"/>
      <c r="G21" s="152"/>
      <c r="H21" s="149" t="str">
        <f t="shared" ref="H21:H26" si="11">IFERROR(IF(G21-$Q$2&lt;=0,"",(G21-$Q$2)*86400),"")</f>
        <v/>
      </c>
      <c r="I21" s="163" t="str">
        <f t="shared" ref="I21:I26" si="12">IF($I$6="Ⅰ",W21,IF($I$6="Ⅱ",X21,IF($I$6="Ⅲ",Y21,"")))</f>
        <v/>
      </c>
      <c r="J21" s="151"/>
      <c r="K21" s="165" t="str">
        <f t="shared" ref="K21:K26" si="13">IFERROR(H21*(1+0.01*J21)-I21*$N$3,"")</f>
        <v/>
      </c>
      <c r="L21" s="152" t="str">
        <f t="shared" ref="L21:L26" si="14">IFERROR((K21-$K$7)/86400,"")</f>
        <v/>
      </c>
      <c r="M21" s="166" t="str">
        <f t="shared" ref="M21:M26" si="15">IFERROR((K21-$K$7)/$N$3,"")</f>
        <v/>
      </c>
      <c r="N21" s="167" t="str">
        <f t="shared" ref="N21:N26" si="16">IFERROR($N$3/(H21/3600),"")</f>
        <v/>
      </c>
      <c r="O21" s="168"/>
      <c r="P21" s="220"/>
      <c r="Q21" s="162"/>
      <c r="R21" s="188"/>
      <c r="S21" s="188"/>
      <c r="T21" s="204" t="str">
        <f t="shared" si="0"/>
        <v/>
      </c>
      <c r="U21" s="205" t="str">
        <f t="shared" si="1"/>
        <v/>
      </c>
      <c r="V21" s="206" t="str">
        <f t="shared" si="2"/>
        <v/>
      </c>
      <c r="W21" s="207" t="str">
        <f t="shared" si="3"/>
        <v/>
      </c>
      <c r="X21" s="208" t="str">
        <f t="shared" si="4"/>
        <v/>
      </c>
      <c r="Y21" s="209" t="str">
        <f t="shared" si="5"/>
        <v/>
      </c>
      <c r="Z21" s="196"/>
      <c r="AA21" s="210" t="str">
        <f t="shared" si="6"/>
        <v/>
      </c>
      <c r="AB21" s="203" t="str">
        <f t="shared" si="7"/>
        <v/>
      </c>
      <c r="AC21" s="211" t="str">
        <f t="shared" si="8"/>
        <v/>
      </c>
    </row>
    <row r="22" spans="1:29" ht="14" x14ac:dyDescent="0.2">
      <c r="A22" s="108"/>
      <c r="B22" s="177"/>
      <c r="C22" s="126"/>
      <c r="D22" s="127" t="str">
        <f t="shared" si="9"/>
        <v/>
      </c>
      <c r="E22" s="225" t="str">
        <f t="shared" si="10"/>
        <v/>
      </c>
      <c r="F22" s="171"/>
      <c r="G22" s="129"/>
      <c r="H22" s="126" t="str">
        <f t="shared" si="11"/>
        <v/>
      </c>
      <c r="I22" s="130" t="str">
        <f t="shared" si="12"/>
        <v/>
      </c>
      <c r="J22" s="128"/>
      <c r="K22" s="131" t="str">
        <f t="shared" si="13"/>
        <v/>
      </c>
      <c r="L22" s="129" t="str">
        <f t="shared" si="14"/>
        <v/>
      </c>
      <c r="M22" s="132" t="str">
        <f t="shared" si="15"/>
        <v/>
      </c>
      <c r="N22" s="133" t="str">
        <f t="shared" si="16"/>
        <v/>
      </c>
      <c r="O22" s="134"/>
      <c r="P22" s="229"/>
      <c r="Q22" s="178"/>
      <c r="R22" s="188"/>
      <c r="S22" s="188"/>
      <c r="T22" s="204" t="str">
        <f t="shared" si="0"/>
        <v/>
      </c>
      <c r="U22" s="205" t="str">
        <f t="shared" si="1"/>
        <v/>
      </c>
      <c r="V22" s="206" t="str">
        <f t="shared" si="2"/>
        <v/>
      </c>
      <c r="W22" s="207" t="str">
        <f t="shared" si="3"/>
        <v/>
      </c>
      <c r="X22" s="208" t="str">
        <f t="shared" si="4"/>
        <v/>
      </c>
      <c r="Y22" s="209" t="str">
        <f t="shared" si="5"/>
        <v/>
      </c>
      <c r="Z22" s="196"/>
      <c r="AA22" s="210" t="str">
        <f t="shared" si="6"/>
        <v/>
      </c>
      <c r="AB22" s="203" t="str">
        <f t="shared" si="7"/>
        <v/>
      </c>
      <c r="AC22" s="211" t="str">
        <f t="shared" si="8"/>
        <v/>
      </c>
    </row>
    <row r="23" spans="1:29" ht="14" x14ac:dyDescent="0.2">
      <c r="A23" s="108"/>
      <c r="B23" s="136"/>
      <c r="C23" s="137"/>
      <c r="D23" s="138" t="str">
        <f t="shared" si="9"/>
        <v/>
      </c>
      <c r="E23" s="226" t="str">
        <f t="shared" si="10"/>
        <v/>
      </c>
      <c r="F23" s="139"/>
      <c r="G23" s="140"/>
      <c r="H23" s="137" t="str">
        <f t="shared" si="11"/>
        <v/>
      </c>
      <c r="I23" s="141" t="str">
        <f t="shared" si="12"/>
        <v/>
      </c>
      <c r="J23" s="139"/>
      <c r="K23" s="142" t="str">
        <f t="shared" si="13"/>
        <v/>
      </c>
      <c r="L23" s="140" t="str">
        <f t="shared" si="14"/>
        <v/>
      </c>
      <c r="M23" s="143" t="str">
        <f t="shared" si="15"/>
        <v/>
      </c>
      <c r="N23" s="144" t="str">
        <f t="shared" si="16"/>
        <v/>
      </c>
      <c r="O23" s="145"/>
      <c r="P23" s="179"/>
      <c r="Q23" s="147"/>
      <c r="R23" s="188"/>
      <c r="S23" s="188"/>
      <c r="T23" s="204" t="str">
        <f t="shared" si="0"/>
        <v/>
      </c>
      <c r="U23" s="205" t="str">
        <f t="shared" si="1"/>
        <v/>
      </c>
      <c r="V23" s="206" t="str">
        <f t="shared" si="2"/>
        <v/>
      </c>
      <c r="W23" s="207" t="str">
        <f t="shared" si="3"/>
        <v/>
      </c>
      <c r="X23" s="208" t="str">
        <f t="shared" si="4"/>
        <v/>
      </c>
      <c r="Y23" s="209" t="str">
        <f t="shared" si="5"/>
        <v/>
      </c>
      <c r="Z23" s="196"/>
      <c r="AA23" s="210" t="str">
        <f t="shared" si="6"/>
        <v/>
      </c>
      <c r="AB23" s="203" t="str">
        <f t="shared" si="7"/>
        <v/>
      </c>
      <c r="AC23" s="211" t="str">
        <f t="shared" si="8"/>
        <v/>
      </c>
    </row>
    <row r="24" spans="1:29" ht="14" x14ac:dyDescent="0.2">
      <c r="A24" s="108"/>
      <c r="B24" s="177"/>
      <c r="C24" s="137"/>
      <c r="D24" s="138" t="str">
        <f t="shared" si="9"/>
        <v/>
      </c>
      <c r="E24" s="226" t="str">
        <f t="shared" si="10"/>
        <v/>
      </c>
      <c r="F24" s="139"/>
      <c r="G24" s="140"/>
      <c r="H24" s="137" t="str">
        <f t="shared" si="11"/>
        <v/>
      </c>
      <c r="I24" s="141" t="str">
        <f t="shared" si="12"/>
        <v/>
      </c>
      <c r="J24" s="139"/>
      <c r="K24" s="142" t="str">
        <f t="shared" si="13"/>
        <v/>
      </c>
      <c r="L24" s="140" t="str">
        <f t="shared" si="14"/>
        <v/>
      </c>
      <c r="M24" s="143" t="str">
        <f t="shared" si="15"/>
        <v/>
      </c>
      <c r="N24" s="144" t="str">
        <f t="shared" si="16"/>
        <v/>
      </c>
      <c r="O24" s="145"/>
      <c r="P24" s="180"/>
      <c r="Q24" s="147"/>
      <c r="R24" s="188"/>
      <c r="S24" s="188"/>
      <c r="T24" s="204" t="str">
        <f t="shared" si="0"/>
        <v/>
      </c>
      <c r="U24" s="205" t="str">
        <f t="shared" si="1"/>
        <v/>
      </c>
      <c r="V24" s="206" t="str">
        <f t="shared" si="2"/>
        <v/>
      </c>
      <c r="W24" s="207" t="str">
        <f t="shared" si="3"/>
        <v/>
      </c>
      <c r="X24" s="208" t="str">
        <f t="shared" si="4"/>
        <v/>
      </c>
      <c r="Y24" s="209" t="str">
        <f t="shared" si="5"/>
        <v/>
      </c>
      <c r="Z24" s="196"/>
      <c r="AA24" s="210" t="str">
        <f t="shared" si="6"/>
        <v/>
      </c>
      <c r="AB24" s="203" t="str">
        <f t="shared" si="7"/>
        <v/>
      </c>
      <c r="AC24" s="211" t="str">
        <f t="shared" si="8"/>
        <v/>
      </c>
    </row>
    <row r="25" spans="1:29" ht="14" x14ac:dyDescent="0.2">
      <c r="A25" s="108"/>
      <c r="B25" s="136"/>
      <c r="C25" s="137"/>
      <c r="D25" s="138" t="str">
        <f t="shared" si="9"/>
        <v/>
      </c>
      <c r="E25" s="226" t="str">
        <f t="shared" si="10"/>
        <v/>
      </c>
      <c r="F25" s="139"/>
      <c r="G25" s="140"/>
      <c r="H25" s="137" t="str">
        <f t="shared" si="11"/>
        <v/>
      </c>
      <c r="I25" s="141" t="str">
        <f t="shared" si="12"/>
        <v/>
      </c>
      <c r="J25" s="139"/>
      <c r="K25" s="142" t="str">
        <f t="shared" si="13"/>
        <v/>
      </c>
      <c r="L25" s="140" t="str">
        <f t="shared" si="14"/>
        <v/>
      </c>
      <c r="M25" s="143" t="str">
        <f t="shared" si="15"/>
        <v/>
      </c>
      <c r="N25" s="144" t="str">
        <f t="shared" si="16"/>
        <v/>
      </c>
      <c r="O25" s="145"/>
      <c r="P25" s="180"/>
      <c r="Q25" s="147"/>
      <c r="R25" s="188"/>
      <c r="S25" s="188"/>
      <c r="T25" s="204" t="str">
        <f t="shared" si="0"/>
        <v/>
      </c>
      <c r="U25" s="205" t="str">
        <f t="shared" si="1"/>
        <v/>
      </c>
      <c r="V25" s="206" t="str">
        <f t="shared" si="2"/>
        <v/>
      </c>
      <c r="W25" s="207" t="str">
        <f t="shared" si="3"/>
        <v/>
      </c>
      <c r="X25" s="208" t="str">
        <f t="shared" si="4"/>
        <v/>
      </c>
      <c r="Y25" s="209" t="str">
        <f t="shared" si="5"/>
        <v/>
      </c>
      <c r="Z25" s="196"/>
      <c r="AA25" s="210" t="str">
        <f t="shared" si="6"/>
        <v/>
      </c>
      <c r="AB25" s="203" t="str">
        <f t="shared" si="7"/>
        <v/>
      </c>
      <c r="AC25" s="211" t="str">
        <f t="shared" si="8"/>
        <v/>
      </c>
    </row>
    <row r="26" spans="1:29" ht="14" x14ac:dyDescent="0.2">
      <c r="A26" s="108"/>
      <c r="B26" s="148"/>
      <c r="C26" s="149"/>
      <c r="D26" s="150" t="str">
        <f t="shared" si="9"/>
        <v/>
      </c>
      <c r="E26" s="227" t="str">
        <f t="shared" si="10"/>
        <v/>
      </c>
      <c r="F26" s="151"/>
      <c r="G26" s="152"/>
      <c r="H26" s="149" t="str">
        <f t="shared" si="11"/>
        <v/>
      </c>
      <c r="I26" s="163" t="str">
        <f t="shared" si="12"/>
        <v/>
      </c>
      <c r="J26" s="151"/>
      <c r="K26" s="165" t="str">
        <f t="shared" si="13"/>
        <v/>
      </c>
      <c r="L26" s="152" t="str">
        <f t="shared" si="14"/>
        <v/>
      </c>
      <c r="M26" s="166" t="str">
        <f t="shared" si="15"/>
        <v/>
      </c>
      <c r="N26" s="167" t="str">
        <f t="shared" si="16"/>
        <v/>
      </c>
      <c r="O26" s="168"/>
      <c r="P26" s="181"/>
      <c r="Q26" s="162"/>
      <c r="R26" s="188"/>
      <c r="S26" s="188"/>
      <c r="T26" s="204" t="str">
        <f t="shared" si="0"/>
        <v/>
      </c>
      <c r="U26" s="205" t="str">
        <f t="shared" si="1"/>
        <v/>
      </c>
      <c r="V26" s="206" t="str">
        <f t="shared" si="2"/>
        <v/>
      </c>
      <c r="W26" s="207" t="str">
        <f t="shared" si="3"/>
        <v/>
      </c>
      <c r="X26" s="208" t="str">
        <f t="shared" si="4"/>
        <v/>
      </c>
      <c r="Y26" s="209" t="str">
        <f t="shared" si="5"/>
        <v/>
      </c>
      <c r="Z26" s="196"/>
      <c r="AA26" s="210" t="str">
        <f t="shared" si="6"/>
        <v/>
      </c>
      <c r="AB26" s="203" t="str">
        <f t="shared" si="7"/>
        <v/>
      </c>
      <c r="AC26" s="211" t="str">
        <f t="shared" si="8"/>
        <v/>
      </c>
    </row>
    <row r="27" spans="1:29" ht="14" x14ac:dyDescent="0.2">
      <c r="A27" s="108"/>
      <c r="B27" s="177"/>
      <c r="C27" s="169"/>
      <c r="D27" s="182" t="str">
        <f t="shared" ref="D27:D31" si="17">IF(ISBLANK(C27),"",VLOOKUP(C27,各艇データ,2,FALSE))</f>
        <v/>
      </c>
      <c r="E27" s="171"/>
      <c r="F27" s="171"/>
      <c r="G27" s="173"/>
      <c r="H27" s="126" t="str">
        <f>IFERROR(IF(G27-$Q$2&lt;=0,"",(G27-$Q$2)*86400),"")</f>
        <v/>
      </c>
      <c r="I27" s="130"/>
      <c r="J27" s="128"/>
      <c r="K27" s="131" t="str">
        <f>IFERROR(H27*(1+0.01*J27)-I27*$N$3,"")</f>
        <v/>
      </c>
      <c r="L27" s="129" t="str">
        <f>IFERROR((K27-$K$7)/86400,"")</f>
        <v/>
      </c>
      <c r="M27" s="132" t="str">
        <f>IFERROR((K27-$K$7)/$N$3,"")</f>
        <v/>
      </c>
      <c r="N27" s="133" t="str">
        <f>IFERROR($N$3/(H27/3600),"")</f>
        <v/>
      </c>
      <c r="O27" s="134"/>
      <c r="P27" s="183"/>
      <c r="Q27" s="178"/>
      <c r="R27" s="188"/>
      <c r="S27" s="188"/>
      <c r="T27" s="204" t="str">
        <f t="shared" si="0"/>
        <v/>
      </c>
      <c r="U27" s="205" t="str">
        <f t="shared" si="1"/>
        <v/>
      </c>
      <c r="V27" s="206" t="str">
        <f t="shared" si="2"/>
        <v/>
      </c>
      <c r="W27" s="207" t="str">
        <f t="shared" si="3"/>
        <v/>
      </c>
      <c r="X27" s="208" t="str">
        <f t="shared" si="4"/>
        <v/>
      </c>
      <c r="Y27" s="209" t="str">
        <f t="shared" si="5"/>
        <v/>
      </c>
      <c r="Z27" s="196"/>
      <c r="AA27" s="210" t="str">
        <f t="shared" si="6"/>
        <v/>
      </c>
      <c r="AB27" s="203" t="str">
        <f t="shared" si="7"/>
        <v/>
      </c>
      <c r="AC27" s="211" t="str">
        <f t="shared" si="8"/>
        <v/>
      </c>
    </row>
    <row r="28" spans="1:29" ht="14.25" customHeight="1" x14ac:dyDescent="0.2">
      <c r="A28" s="108"/>
      <c r="B28" s="136"/>
      <c r="C28" s="137"/>
      <c r="D28" s="138" t="str">
        <f t="shared" si="17"/>
        <v/>
      </c>
      <c r="E28" s="139"/>
      <c r="F28" s="139"/>
      <c r="G28" s="140"/>
      <c r="H28" s="137"/>
      <c r="I28" s="141"/>
      <c r="J28" s="139"/>
      <c r="K28" s="142"/>
      <c r="L28" s="140"/>
      <c r="M28" s="143"/>
      <c r="N28" s="144"/>
      <c r="O28" s="145"/>
      <c r="P28" s="184"/>
      <c r="Q28" s="147"/>
      <c r="R28" s="188"/>
      <c r="S28" s="188"/>
      <c r="T28" s="204" t="str">
        <f t="shared" si="0"/>
        <v/>
      </c>
      <c r="U28" s="205" t="str">
        <f t="shared" si="1"/>
        <v/>
      </c>
      <c r="V28" s="206" t="str">
        <f t="shared" si="2"/>
        <v/>
      </c>
      <c r="W28" s="207" t="str">
        <f t="shared" si="3"/>
        <v/>
      </c>
      <c r="X28" s="208" t="str">
        <f t="shared" si="4"/>
        <v/>
      </c>
      <c r="Y28" s="209" t="str">
        <f t="shared" si="5"/>
        <v/>
      </c>
      <c r="Z28" s="196"/>
      <c r="AA28" s="210" t="str">
        <f t="shared" si="6"/>
        <v/>
      </c>
      <c r="AB28" s="203" t="str">
        <f t="shared" si="7"/>
        <v/>
      </c>
      <c r="AC28" s="211" t="str">
        <f t="shared" si="8"/>
        <v/>
      </c>
    </row>
    <row r="29" spans="1:29" ht="14" x14ac:dyDescent="0.2">
      <c r="A29" s="108"/>
      <c r="B29" s="136"/>
      <c r="C29" s="137"/>
      <c r="D29" s="138" t="str">
        <f t="shared" si="17"/>
        <v/>
      </c>
      <c r="E29" s="139"/>
      <c r="F29" s="139"/>
      <c r="G29" s="140"/>
      <c r="H29" s="137"/>
      <c r="I29" s="141"/>
      <c r="J29" s="139"/>
      <c r="K29" s="142"/>
      <c r="L29" s="140"/>
      <c r="M29" s="143"/>
      <c r="N29" s="144"/>
      <c r="O29" s="145"/>
      <c r="P29" s="180"/>
      <c r="Q29" s="147"/>
      <c r="R29" s="188"/>
      <c r="S29" s="188"/>
      <c r="T29" s="204" t="str">
        <f t="shared" si="0"/>
        <v/>
      </c>
      <c r="U29" s="205" t="str">
        <f t="shared" si="1"/>
        <v/>
      </c>
      <c r="V29" s="206" t="str">
        <f t="shared" si="2"/>
        <v/>
      </c>
      <c r="W29" s="207" t="str">
        <f t="shared" si="3"/>
        <v/>
      </c>
      <c r="X29" s="208" t="str">
        <f t="shared" si="4"/>
        <v/>
      </c>
      <c r="Y29" s="209" t="str">
        <f t="shared" si="5"/>
        <v/>
      </c>
      <c r="Z29" s="196"/>
      <c r="AA29" s="210" t="str">
        <f t="shared" si="6"/>
        <v/>
      </c>
      <c r="AB29" s="203" t="str">
        <f t="shared" si="7"/>
        <v/>
      </c>
      <c r="AC29" s="211" t="str">
        <f t="shared" si="8"/>
        <v/>
      </c>
    </row>
    <row r="30" spans="1:29" ht="14.25" customHeight="1" x14ac:dyDescent="0.2">
      <c r="A30" s="108"/>
      <c r="B30" s="136"/>
      <c r="C30" s="137"/>
      <c r="D30" s="138" t="str">
        <f t="shared" si="17"/>
        <v/>
      </c>
      <c r="E30" s="139"/>
      <c r="F30" s="139"/>
      <c r="G30" s="140"/>
      <c r="H30" s="137"/>
      <c r="I30" s="141"/>
      <c r="J30" s="139"/>
      <c r="K30" s="142"/>
      <c r="L30" s="140"/>
      <c r="M30" s="143"/>
      <c r="N30" s="144"/>
      <c r="O30" s="145"/>
      <c r="P30" s="180"/>
      <c r="Q30" s="147"/>
      <c r="R30" s="188"/>
      <c r="S30" s="188"/>
      <c r="T30" s="204" t="str">
        <f t="shared" si="0"/>
        <v/>
      </c>
      <c r="U30" s="205" t="str">
        <f t="shared" si="1"/>
        <v/>
      </c>
      <c r="V30" s="206" t="str">
        <f t="shared" si="2"/>
        <v/>
      </c>
      <c r="W30" s="207" t="str">
        <f t="shared" si="3"/>
        <v/>
      </c>
      <c r="X30" s="208" t="str">
        <f t="shared" si="4"/>
        <v/>
      </c>
      <c r="Y30" s="209" t="str">
        <f t="shared" si="5"/>
        <v/>
      </c>
      <c r="Z30" s="196"/>
      <c r="AA30" s="210" t="str">
        <f t="shared" si="6"/>
        <v/>
      </c>
      <c r="AB30" s="203" t="str">
        <f t="shared" si="7"/>
        <v/>
      </c>
      <c r="AC30" s="211" t="str">
        <f t="shared" si="8"/>
        <v/>
      </c>
    </row>
    <row r="31" spans="1:29" ht="14.5" thickBot="1" x14ac:dyDescent="0.25">
      <c r="A31" s="108"/>
      <c r="B31" s="136"/>
      <c r="C31" s="137"/>
      <c r="D31" s="150" t="str">
        <f t="shared" si="17"/>
        <v/>
      </c>
      <c r="E31" s="151"/>
      <c r="F31" s="139"/>
      <c r="G31" s="140"/>
      <c r="H31" s="149" t="str">
        <f>IFERROR(IF(G31-$Q$2&lt;=0,"",(G31-$Q$2)*86400),"")</f>
        <v/>
      </c>
      <c r="I31" s="163" t="str">
        <f>IF($I$6="Ⅰ",W31,IF($I$6="Ⅱ",X31,IF($I$6="Ⅲ",Y31,"")))</f>
        <v/>
      </c>
      <c r="J31" s="151"/>
      <c r="K31" s="165" t="str">
        <f>IFERROR(H31*(1+0.01*J31)-I31*$N$3,"")</f>
        <v/>
      </c>
      <c r="L31" s="152" t="str">
        <f>IFERROR((K31-$K$7)/86400,"")</f>
        <v/>
      </c>
      <c r="M31" s="166" t="str">
        <f>IFERROR((K31-$K$7)/$N$3,"")</f>
        <v/>
      </c>
      <c r="N31" s="167" t="str">
        <f>IFERROR($N$3/(H31/3600),"")</f>
        <v/>
      </c>
      <c r="O31" s="168" t="str">
        <f>IF($O$6="MAX=20",AA31,IF($O$6="MAX=30",AB31,IF($O$6="MAX=40",AC31,"")))</f>
        <v/>
      </c>
      <c r="P31" s="181"/>
      <c r="Q31" s="162"/>
      <c r="R31" s="188"/>
      <c r="S31" s="188"/>
      <c r="T31" s="212" t="str">
        <f t="shared" si="0"/>
        <v/>
      </c>
      <c r="U31" s="213" t="str">
        <f t="shared" si="1"/>
        <v/>
      </c>
      <c r="V31" s="214" t="str">
        <f t="shared" si="2"/>
        <v/>
      </c>
      <c r="W31" s="215" t="str">
        <f t="shared" si="3"/>
        <v/>
      </c>
      <c r="X31" s="216" t="str">
        <f t="shared" si="4"/>
        <v/>
      </c>
      <c r="Y31" s="217" t="str">
        <f t="shared" si="5"/>
        <v/>
      </c>
      <c r="Z31" s="196"/>
      <c r="AA31" s="221" t="str">
        <f t="shared" si="6"/>
        <v/>
      </c>
      <c r="AB31" s="222" t="str">
        <f t="shared" si="7"/>
        <v/>
      </c>
      <c r="AC31" s="223" t="str">
        <f t="shared" si="8"/>
        <v/>
      </c>
    </row>
    <row r="32" spans="1:29" ht="15" customHeight="1" x14ac:dyDescent="0.25">
      <c r="A32" s="108"/>
      <c r="B32" s="440" t="s">
        <v>206</v>
      </c>
      <c r="C32" s="441"/>
      <c r="D32" s="442"/>
      <c r="E32" s="185" t="s">
        <v>162</v>
      </c>
      <c r="F32" s="449" t="s">
        <v>327</v>
      </c>
      <c r="G32" s="450"/>
      <c r="H32" s="467" t="s">
        <v>331</v>
      </c>
      <c r="I32" s="468"/>
      <c r="J32" s="468"/>
      <c r="K32" s="468"/>
      <c r="L32" s="468"/>
      <c r="M32" s="468"/>
      <c r="N32" s="468"/>
      <c r="O32" s="468"/>
      <c r="P32" s="468"/>
      <c r="Q32" s="469"/>
      <c r="R32" s="350"/>
      <c r="S32" s="99"/>
      <c r="T32" s="191"/>
      <c r="U32" s="191"/>
      <c r="V32" s="191"/>
      <c r="Y32" s="191"/>
      <c r="Z32" s="191"/>
    </row>
    <row r="33" spans="1:26" ht="15" customHeight="1" x14ac:dyDescent="0.25">
      <c r="A33" s="108"/>
      <c r="B33" s="443"/>
      <c r="C33" s="444"/>
      <c r="D33" s="445"/>
      <c r="E33" s="186" t="s">
        <v>163</v>
      </c>
      <c r="F33" s="451" t="s">
        <v>328</v>
      </c>
      <c r="G33" s="452"/>
      <c r="H33" s="470"/>
      <c r="I33" s="471"/>
      <c r="J33" s="471"/>
      <c r="K33" s="471"/>
      <c r="L33" s="471"/>
      <c r="M33" s="471"/>
      <c r="N33" s="471"/>
      <c r="O33" s="471"/>
      <c r="P33" s="471"/>
      <c r="Q33" s="472"/>
      <c r="R33" s="350"/>
      <c r="S33" s="99"/>
      <c r="T33" s="191"/>
      <c r="U33" s="191"/>
      <c r="V33" s="191"/>
      <c r="Y33" s="191"/>
      <c r="Z33" s="191"/>
    </row>
    <row r="34" spans="1:26" ht="23.25" customHeight="1" x14ac:dyDescent="0.25">
      <c r="A34" s="108"/>
      <c r="B34" s="446"/>
      <c r="C34" s="447"/>
      <c r="D34" s="448"/>
      <c r="E34" s="186" t="s">
        <v>164</v>
      </c>
      <c r="F34" s="451" t="s">
        <v>329</v>
      </c>
      <c r="G34" s="452"/>
      <c r="H34" s="470"/>
      <c r="I34" s="471"/>
      <c r="J34" s="471"/>
      <c r="K34" s="471"/>
      <c r="L34" s="471"/>
      <c r="M34" s="471"/>
      <c r="N34" s="471"/>
      <c r="O34" s="471"/>
      <c r="P34" s="471"/>
      <c r="Q34" s="472"/>
      <c r="R34" s="350"/>
      <c r="S34" s="99"/>
      <c r="T34" s="191"/>
      <c r="U34" s="191"/>
      <c r="V34" s="191"/>
      <c r="Y34" s="191"/>
      <c r="Z34" s="191"/>
    </row>
    <row r="35" spans="1:26" ht="22.5" customHeight="1" x14ac:dyDescent="0.25">
      <c r="A35" s="108"/>
      <c r="B35" s="453" t="s">
        <v>207</v>
      </c>
      <c r="C35" s="454"/>
      <c r="D35" s="455"/>
      <c r="E35" s="464" t="s">
        <v>166</v>
      </c>
      <c r="F35" s="451" t="s">
        <v>330</v>
      </c>
      <c r="G35" s="452"/>
      <c r="H35" s="470"/>
      <c r="I35" s="471"/>
      <c r="J35" s="471"/>
      <c r="K35" s="471"/>
      <c r="L35" s="471"/>
      <c r="M35" s="471"/>
      <c r="N35" s="471"/>
      <c r="O35" s="471"/>
      <c r="P35" s="471"/>
      <c r="Q35" s="472"/>
      <c r="R35" s="350"/>
      <c r="S35" s="99"/>
      <c r="T35" s="191"/>
      <c r="U35" s="191"/>
      <c r="V35" s="191"/>
      <c r="Y35" s="191"/>
      <c r="Z35" s="191"/>
    </row>
    <row r="36" spans="1:26" ht="15" customHeight="1" x14ac:dyDescent="0.25">
      <c r="A36" s="108"/>
      <c r="B36" s="456"/>
      <c r="C36" s="457"/>
      <c r="D36" s="458"/>
      <c r="E36" s="465"/>
      <c r="F36" s="451"/>
      <c r="G36" s="452"/>
      <c r="H36" s="470"/>
      <c r="I36" s="471"/>
      <c r="J36" s="471"/>
      <c r="K36" s="471"/>
      <c r="L36" s="471"/>
      <c r="M36" s="471"/>
      <c r="N36" s="471"/>
      <c r="O36" s="471"/>
      <c r="P36" s="471"/>
      <c r="Q36" s="472"/>
      <c r="R36" s="350"/>
      <c r="S36" s="99"/>
      <c r="T36" s="191"/>
      <c r="U36" s="191"/>
      <c r="V36" s="191"/>
      <c r="Y36" s="191"/>
      <c r="Z36" s="191"/>
    </row>
    <row r="37" spans="1:26" ht="15" customHeight="1" x14ac:dyDescent="0.25">
      <c r="A37" s="108"/>
      <c r="B37" s="456"/>
      <c r="C37" s="457"/>
      <c r="D37" s="458"/>
      <c r="E37" s="185" t="s">
        <v>165</v>
      </c>
      <c r="F37" s="466">
        <v>45550</v>
      </c>
      <c r="G37" s="450"/>
      <c r="H37" s="470"/>
      <c r="I37" s="471"/>
      <c r="J37" s="471"/>
      <c r="K37" s="471"/>
      <c r="L37" s="471"/>
      <c r="M37" s="471"/>
      <c r="N37" s="471"/>
      <c r="O37" s="471"/>
      <c r="P37" s="471"/>
      <c r="Q37" s="472"/>
      <c r="R37" s="350"/>
      <c r="S37" s="99"/>
      <c r="T37" s="191"/>
      <c r="U37" s="191"/>
      <c r="V37" s="191"/>
      <c r="Y37" s="191"/>
      <c r="Z37" s="191"/>
    </row>
    <row r="38" spans="1:26" ht="15" customHeight="1" x14ac:dyDescent="0.25">
      <c r="A38" s="108"/>
      <c r="B38" s="456"/>
      <c r="C38" s="457"/>
      <c r="D38" s="458"/>
      <c r="E38" s="186" t="s">
        <v>178</v>
      </c>
      <c r="F38" s="451" t="s">
        <v>232</v>
      </c>
      <c r="G38" s="452"/>
      <c r="H38" s="470"/>
      <c r="I38" s="471"/>
      <c r="J38" s="471"/>
      <c r="K38" s="471"/>
      <c r="L38" s="471"/>
      <c r="M38" s="471"/>
      <c r="N38" s="471"/>
      <c r="O38" s="471"/>
      <c r="P38" s="471"/>
      <c r="Q38" s="472"/>
      <c r="R38" s="350"/>
      <c r="S38" s="99"/>
      <c r="T38" s="191"/>
      <c r="U38" s="191"/>
      <c r="V38" s="191"/>
      <c r="Y38" s="191"/>
      <c r="Z38" s="191"/>
    </row>
    <row r="39" spans="1:26" ht="15" customHeight="1" x14ac:dyDescent="0.25">
      <c r="A39" s="108"/>
      <c r="B39" s="456"/>
      <c r="C39" s="457"/>
      <c r="D39" s="458"/>
      <c r="E39" s="464" t="s">
        <v>166</v>
      </c>
      <c r="F39" s="451" t="str">
        <f>参照ﾃﾞｰﾀ!AL13</f>
        <v>ネプチューン</v>
      </c>
      <c r="G39" s="452"/>
      <c r="H39" s="470"/>
      <c r="I39" s="471"/>
      <c r="J39" s="471"/>
      <c r="K39" s="471"/>
      <c r="L39" s="471"/>
      <c r="M39" s="471"/>
      <c r="N39" s="471"/>
      <c r="O39" s="471"/>
      <c r="P39" s="471"/>
      <c r="Q39" s="472"/>
      <c r="R39" s="350"/>
      <c r="S39" s="99"/>
      <c r="T39" s="191"/>
      <c r="U39" s="191"/>
      <c r="V39" s="191"/>
      <c r="Y39" s="191"/>
      <c r="Z39" s="191"/>
    </row>
    <row r="40" spans="1:26" ht="15" customHeight="1" x14ac:dyDescent="0.25">
      <c r="A40" s="108"/>
      <c r="B40" s="456"/>
      <c r="C40" s="457"/>
      <c r="D40" s="458"/>
      <c r="E40" s="464"/>
      <c r="F40" s="451"/>
      <c r="G40" s="452"/>
      <c r="H40" s="470"/>
      <c r="I40" s="471"/>
      <c r="J40" s="471"/>
      <c r="K40" s="471"/>
      <c r="L40" s="471"/>
      <c r="M40" s="471"/>
      <c r="N40" s="471"/>
      <c r="O40" s="471"/>
      <c r="P40" s="471"/>
      <c r="Q40" s="472"/>
      <c r="R40" s="350"/>
      <c r="S40" s="99"/>
      <c r="T40" s="191"/>
      <c r="U40" s="191"/>
      <c r="V40" s="191"/>
      <c r="Y40" s="191"/>
      <c r="Z40" s="191"/>
    </row>
    <row r="41" spans="1:26" ht="11.25" customHeight="1" thickBot="1" x14ac:dyDescent="0.3">
      <c r="A41" s="108"/>
      <c r="B41" s="459"/>
      <c r="C41" s="460"/>
      <c r="D41" s="461"/>
      <c r="E41" s="187"/>
      <c r="F41" s="462"/>
      <c r="G41" s="463"/>
      <c r="H41" s="473"/>
      <c r="I41" s="474"/>
      <c r="J41" s="474"/>
      <c r="K41" s="474"/>
      <c r="L41" s="474"/>
      <c r="M41" s="474"/>
      <c r="N41" s="474"/>
      <c r="O41" s="474"/>
      <c r="P41" s="474"/>
      <c r="Q41" s="475"/>
      <c r="R41" s="350"/>
      <c r="S41" s="99"/>
      <c r="T41" s="191"/>
      <c r="U41" s="191"/>
      <c r="V41" s="191"/>
      <c r="W41" s="191"/>
      <c r="X41" s="191"/>
      <c r="Y41" s="191"/>
      <c r="Z41" s="191"/>
    </row>
    <row r="42" spans="1:26" x14ac:dyDescent="0.2">
      <c r="A42" s="108"/>
      <c r="B42" s="108"/>
      <c r="C42" s="108"/>
      <c r="D42" s="108"/>
      <c r="E42" s="108"/>
      <c r="F42" s="108"/>
      <c r="G42" s="108"/>
      <c r="H42" s="108"/>
      <c r="I42" s="108"/>
      <c r="J42" s="108"/>
      <c r="K42" s="108"/>
      <c r="L42" s="108"/>
      <c r="M42" s="108"/>
      <c r="N42" s="108"/>
      <c r="O42" s="108"/>
      <c r="P42" s="108"/>
      <c r="Q42" s="108"/>
      <c r="R42" s="108"/>
      <c r="S42" s="108"/>
    </row>
  </sheetData>
  <sheetProtection algorithmName="SHA-512" hashValue="rZ2LygKro71c9ZnrhdiT0w+mW1/zxySrD3cwclV0K+ZrajmBjOPRmZ+5FIAJpvzuE2vGiG4TYYU9XyRrXvzhoA==" saltValue="Z9KAuCIQ4p6RRj0tqYM1Gg==" spinCount="100000" sheet="1" objects="1" scenarios="1"/>
  <sortState xmlns:xlrd2="http://schemas.microsoft.com/office/spreadsheetml/2017/richdata2" ref="C7:K18">
    <sortCondition ref="K7:K18"/>
  </sortState>
  <mergeCells count="1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s>
  <phoneticPr fontId="71"/>
  <dataValidations disablePrompts="1" count="8">
    <dataValidation type="list" allowBlank="1" showInputMessage="1" showErrorMessage="1" sqref="P2 F37:G37" xr:uid="{00000000-0002-0000-0100-000000000000}">
      <formula1>開催日</formula1>
    </dataValidation>
    <dataValidation type="list" allowBlank="1" showInputMessage="1" showErrorMessage="1" sqref="Q2:R2" xr:uid="{00000000-0002-0000-0100-000001000000}">
      <formula1>時刻</formula1>
    </dataValidation>
    <dataValidation type="list" allowBlank="1" showInputMessage="1" showErrorMessage="1" sqref="J3:K3" xr:uid="{00000000-0002-0000-0100-000002000000}">
      <formula1>暫定</formula1>
    </dataValidation>
    <dataValidation type="list" allowBlank="1" showInputMessage="1" showErrorMessage="1" sqref="G2" xr:uid="{00000000-0002-0000-0100-000003000000}">
      <formula1>月</formula1>
    </dataValidation>
    <dataValidation type="list" allowBlank="1" showInputMessage="1" showErrorMessage="1" sqref="N2 F38:G38" xr:uid="{00000000-0002-0000-0100-000004000000}">
      <formula1>コース</formula1>
    </dataValidation>
    <dataValidation type="list" showInputMessage="1" showErrorMessage="1" sqref="E3" xr:uid="{00000000-0002-0000-0100-000005000000}">
      <formula1>レース名</formula1>
    </dataValidation>
    <dataValidation type="list" allowBlank="1" showInputMessage="1" showErrorMessage="1" sqref="I6" xr:uid="{00000000-0002-0000-0100-000006000000}">
      <formula1>ＴＡ</formula1>
    </dataValidation>
    <dataValidation type="list" allowBlank="1" showInputMessage="1" showErrorMessage="1" sqref="D3" xr:uid="{00000000-0002-0000-0100-000007000000}">
      <formula1>レース番号</formula1>
    </dataValidation>
  </dataValidations>
  <pageMargins left="0.31496062992125984" right="0" top="0.35433070866141736" bottom="0.19685039370078741" header="0" footer="0"/>
  <pageSetup paperSize="9" orientation="landscape" horizontalDpi="4294967293"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42"/>
  <sheetViews>
    <sheetView zoomScale="85" zoomScaleNormal="85" workbookViewId="0">
      <selection activeCell="I10" sqref="I10"/>
    </sheetView>
  </sheetViews>
  <sheetFormatPr defaultColWidth="9" defaultRowHeight="13" x14ac:dyDescent="0.2"/>
  <cols>
    <col min="1" max="1" width="1.7265625" style="190" customWidth="1"/>
    <col min="2" max="2" width="5" style="190" customWidth="1"/>
    <col min="3" max="3" width="7" style="190" customWidth="1"/>
    <col min="4" max="4" width="18" style="190" customWidth="1"/>
    <col min="5" max="5" width="8" style="190" hidden="1" customWidth="1"/>
    <col min="6" max="6" width="5" style="190" customWidth="1"/>
    <col min="7" max="7" width="10.90625" style="190" customWidth="1"/>
    <col min="8" max="8" width="8.36328125" style="190" customWidth="1"/>
    <col min="9" max="9" width="8.6328125" style="190" customWidth="1"/>
    <col min="10" max="10" width="5" style="190" customWidth="1"/>
    <col min="11" max="11" width="8.453125" style="190" customWidth="1"/>
    <col min="12" max="12" width="10.90625" style="190" customWidth="1"/>
    <col min="13" max="13" width="9.453125" style="190" customWidth="1"/>
    <col min="14" max="14" width="7.90625" style="190" customWidth="1"/>
    <col min="15" max="15" width="8" style="190" customWidth="1"/>
    <col min="16" max="16" width="12" style="190" bestFit="1" customWidth="1"/>
    <col min="17" max="17" width="11.6328125" style="190" customWidth="1"/>
    <col min="18" max="18" width="1.6328125" style="190" customWidth="1"/>
    <col min="19" max="19" width="4.90625" style="190" customWidth="1"/>
    <col min="20" max="22" width="7.6328125" style="190" hidden="1" customWidth="1"/>
    <col min="23" max="23" width="8.26953125" style="190" customWidth="1"/>
    <col min="24" max="25" width="7.6328125" style="190" customWidth="1"/>
    <col min="26" max="26" width="4.453125" style="190" customWidth="1"/>
    <col min="27" max="29" width="8" style="190" customWidth="1"/>
    <col min="30" max="16384" width="9" style="190"/>
  </cols>
  <sheetData>
    <row r="1" spans="1:29" ht="9.75" customHeight="1" thickBot="1" x14ac:dyDescent="0.25">
      <c r="A1" s="108"/>
      <c r="B1" s="108"/>
      <c r="C1" s="108"/>
      <c r="D1" s="108"/>
      <c r="E1" s="108"/>
      <c r="F1" s="108"/>
      <c r="G1" s="108"/>
      <c r="H1" s="108"/>
      <c r="I1" s="108"/>
      <c r="J1" s="108"/>
      <c r="K1" s="108"/>
      <c r="L1" s="108"/>
      <c r="M1" s="108"/>
      <c r="N1" s="108"/>
      <c r="O1" s="108"/>
      <c r="P1" s="108"/>
      <c r="Q1" s="108"/>
      <c r="R1" s="108"/>
      <c r="S1" s="108"/>
    </row>
    <row r="2" spans="1:29" ht="21" x14ac:dyDescent="0.3">
      <c r="A2" s="108"/>
      <c r="B2" s="99"/>
      <c r="C2" s="100"/>
      <c r="D2" s="426" t="str">
        <f>参照ﾃﾞｰﾀ!P4</f>
        <v>2024年</v>
      </c>
      <c r="E2" s="426"/>
      <c r="F2" s="426"/>
      <c r="G2" s="101" t="s">
        <v>174</v>
      </c>
      <c r="H2" s="102"/>
      <c r="I2" s="103"/>
      <c r="J2" s="99"/>
      <c r="K2" s="104"/>
      <c r="L2" s="99"/>
      <c r="M2" s="105" t="s">
        <v>41</v>
      </c>
      <c r="N2" s="106" t="s">
        <v>232</v>
      </c>
      <c r="O2" s="107" t="s">
        <v>43</v>
      </c>
      <c r="P2" s="240">
        <v>45550</v>
      </c>
      <c r="Q2" s="241">
        <v>0.4375</v>
      </c>
      <c r="R2" s="347"/>
      <c r="S2" s="99"/>
      <c r="T2" s="192" t="s">
        <v>2</v>
      </c>
      <c r="U2" s="191"/>
      <c r="V2" s="191"/>
      <c r="W2" s="191"/>
      <c r="X2" s="191"/>
      <c r="Y2" s="191"/>
      <c r="Z2" s="191"/>
    </row>
    <row r="3" spans="1:29" ht="21.75" customHeight="1" thickBot="1" x14ac:dyDescent="0.35">
      <c r="A3" s="108"/>
      <c r="B3" s="99"/>
      <c r="C3" s="108"/>
      <c r="D3" s="109" t="s">
        <v>276</v>
      </c>
      <c r="E3" s="476" t="s">
        <v>53</v>
      </c>
      <c r="F3" s="476"/>
      <c r="G3" s="476"/>
      <c r="H3" s="476"/>
      <c r="I3" s="476"/>
      <c r="J3" s="437" t="s">
        <v>44</v>
      </c>
      <c r="K3" s="437"/>
      <c r="L3" s="99"/>
      <c r="M3" s="110" t="s">
        <v>64</v>
      </c>
      <c r="N3" s="111">
        <f>IF(ISBLANK(N2),"",VLOOKUP(N2,コース・距離,2,FALSE))</f>
        <v>23.4</v>
      </c>
      <c r="O3" s="112" t="s">
        <v>0</v>
      </c>
      <c r="P3" s="113"/>
      <c r="Q3" s="114" t="s">
        <v>1</v>
      </c>
      <c r="R3" s="348"/>
      <c r="S3" s="99"/>
      <c r="T3" s="191" t="s">
        <v>196</v>
      </c>
      <c r="U3" s="191"/>
      <c r="V3" s="191"/>
      <c r="W3" s="192" t="s">
        <v>2</v>
      </c>
      <c r="X3" s="191"/>
      <c r="Y3" s="191"/>
      <c r="Z3" s="191"/>
      <c r="AA3" s="193" t="s">
        <v>65</v>
      </c>
    </row>
    <row r="4" spans="1:29" ht="7.5" customHeight="1" thickBot="1" x14ac:dyDescent="0.3">
      <c r="A4" s="108"/>
      <c r="B4" s="99"/>
      <c r="C4" s="99"/>
      <c r="D4" s="99"/>
      <c r="E4" s="99"/>
      <c r="F4" s="99"/>
      <c r="G4" s="99"/>
      <c r="H4" s="99"/>
      <c r="I4" s="99"/>
      <c r="J4" s="99"/>
      <c r="K4" s="99"/>
      <c r="L4" s="99"/>
      <c r="M4" s="99"/>
      <c r="N4" s="99"/>
      <c r="O4" s="99"/>
      <c r="P4" s="99"/>
      <c r="Q4" s="99"/>
      <c r="R4" s="99"/>
      <c r="S4" s="99"/>
      <c r="T4" s="191"/>
      <c r="U4" s="191"/>
      <c r="V4" s="191"/>
      <c r="W4" s="194"/>
      <c r="X4" s="191"/>
      <c r="Y4" s="191"/>
      <c r="Z4" s="191"/>
    </row>
    <row r="5" spans="1:29" ht="14" x14ac:dyDescent="0.2">
      <c r="A5" s="108"/>
      <c r="B5" s="115" t="s">
        <v>3</v>
      </c>
      <c r="C5" s="116" t="s">
        <v>4</v>
      </c>
      <c r="D5" s="116" t="s">
        <v>5</v>
      </c>
      <c r="E5" s="116" t="s">
        <v>6</v>
      </c>
      <c r="F5" s="116" t="s">
        <v>7</v>
      </c>
      <c r="G5" s="116" t="s">
        <v>8</v>
      </c>
      <c r="H5" s="116" t="s">
        <v>9</v>
      </c>
      <c r="I5" s="116" t="s">
        <v>10</v>
      </c>
      <c r="J5" s="116" t="s">
        <v>11</v>
      </c>
      <c r="K5" s="116" t="s">
        <v>12</v>
      </c>
      <c r="L5" s="117" t="s">
        <v>208</v>
      </c>
      <c r="M5" s="117" t="s">
        <v>205</v>
      </c>
      <c r="N5" s="116" t="s">
        <v>60</v>
      </c>
      <c r="O5" s="116" t="s">
        <v>13</v>
      </c>
      <c r="P5" s="438" t="s">
        <v>59</v>
      </c>
      <c r="Q5" s="439"/>
      <c r="R5" s="349"/>
      <c r="S5" s="188"/>
      <c r="T5" s="197" t="s">
        <v>10</v>
      </c>
      <c r="U5" s="195" t="s">
        <v>10</v>
      </c>
      <c r="V5" s="198" t="s">
        <v>10</v>
      </c>
      <c r="W5" s="197" t="s">
        <v>10</v>
      </c>
      <c r="X5" s="195" t="s">
        <v>10</v>
      </c>
      <c r="Y5" s="198" t="s">
        <v>10</v>
      </c>
      <c r="Z5" s="196"/>
      <c r="AA5" s="197" t="s">
        <v>13</v>
      </c>
      <c r="AB5" s="195" t="s">
        <v>13</v>
      </c>
      <c r="AC5" s="198" t="s">
        <v>13</v>
      </c>
    </row>
    <row r="6" spans="1:29" ht="14" x14ac:dyDescent="0.2">
      <c r="A6" s="108"/>
      <c r="B6" s="118"/>
      <c r="C6" s="119" t="s">
        <v>14</v>
      </c>
      <c r="D6" s="120"/>
      <c r="E6" s="121" t="s">
        <v>15</v>
      </c>
      <c r="F6" s="121"/>
      <c r="G6" s="119" t="s">
        <v>16</v>
      </c>
      <c r="H6" s="121" t="s">
        <v>17</v>
      </c>
      <c r="I6" s="119"/>
      <c r="J6" s="121" t="s">
        <v>18</v>
      </c>
      <c r="K6" s="121" t="s">
        <v>17</v>
      </c>
      <c r="L6" s="119" t="s">
        <v>16</v>
      </c>
      <c r="M6" s="121" t="s">
        <v>35</v>
      </c>
      <c r="N6" s="121" t="s">
        <v>19</v>
      </c>
      <c r="O6" s="122" t="str">
        <f>"MAX=30"</f>
        <v>MAX=30</v>
      </c>
      <c r="P6" s="123"/>
      <c r="Q6" s="124"/>
      <c r="R6" s="188"/>
      <c r="S6" s="189"/>
      <c r="T6" s="201" t="s">
        <v>20</v>
      </c>
      <c r="U6" s="199" t="s">
        <v>22</v>
      </c>
      <c r="V6" s="202" t="s">
        <v>21</v>
      </c>
      <c r="W6" s="201" t="s">
        <v>20</v>
      </c>
      <c r="X6" s="199" t="s">
        <v>22</v>
      </c>
      <c r="Y6" s="202" t="s">
        <v>21</v>
      </c>
      <c r="Z6" s="200"/>
      <c r="AA6" s="201" t="s">
        <v>67</v>
      </c>
      <c r="AB6" s="199" t="s">
        <v>68</v>
      </c>
      <c r="AC6" s="202" t="s">
        <v>69</v>
      </c>
    </row>
    <row r="7" spans="1:29" ht="14" x14ac:dyDescent="0.2">
      <c r="A7" s="108"/>
      <c r="B7" s="125">
        <v>1</v>
      </c>
      <c r="C7" s="126"/>
      <c r="D7" s="127" t="str">
        <f t="shared" ref="D7:D11" si="0">IF(ISBLANK(C7),"",VLOOKUP(C7,各艇データ,2,FALSE))</f>
        <v/>
      </c>
      <c r="E7" s="225" t="str">
        <f t="shared" ref="E7:E11" si="1">IF($I$6="Ⅰ",T7,IF($I$6="Ⅱ",U7,IF($I$6="Ⅲ",V7,"")))</f>
        <v/>
      </c>
      <c r="F7" s="128">
        <v>1</v>
      </c>
      <c r="G7" s="129"/>
      <c r="H7" s="126" t="str">
        <f t="shared" ref="H7:H11" si="2">IFERROR(IF(G7-$Q$2&lt;=0,"",(G7-$Q$2)*86400),"")</f>
        <v/>
      </c>
      <c r="I7" s="130" t="str">
        <f t="shared" ref="I7:I11" si="3">IF($I$6="Ⅰ",W7,IF($I$6="Ⅱ",X7,IF($I$6="Ⅲ",Y7,"")))</f>
        <v/>
      </c>
      <c r="J7" s="128"/>
      <c r="K7" s="131" t="str">
        <f t="shared" ref="K7:K11" si="4">IFERROR(H7*(1+0.01*J7)-I7*$N$3,"")</f>
        <v/>
      </c>
      <c r="L7" s="129" t="str">
        <f t="shared" ref="L7:L11" si="5">IFERROR((K7-$K$7)/86400,"")</f>
        <v/>
      </c>
      <c r="M7" s="132" t="str">
        <f t="shared" ref="M7:M11" si="6">IFERROR((K7-$K$7)/$N$3,"")</f>
        <v/>
      </c>
      <c r="N7" s="133" t="str">
        <f t="shared" ref="N7:N11" si="7">IFERROR($N$3/(H7/3600),"")</f>
        <v/>
      </c>
      <c r="O7" s="134">
        <f>ROUND(IF($O$6="MAX=20",AA7,IF($O$6="MAX=30",AB7,IF($O$6="MAX=40",AC7,""))),1)</f>
        <v>30</v>
      </c>
      <c r="P7" s="230"/>
      <c r="Q7" s="135"/>
      <c r="R7" s="188"/>
      <c r="S7" s="188"/>
      <c r="T7" s="204" t="str">
        <f t="shared" ref="T7:T31" si="8">IF(ISBLANK(C7),"",VLOOKUP(C7,各艇データ,3,FALSE))</f>
        <v/>
      </c>
      <c r="U7" s="205" t="str">
        <f t="shared" ref="U7:U31" si="9">IF(ISBLANK(C7),"",VLOOKUP(C7,各艇データ,4,FALSE))</f>
        <v/>
      </c>
      <c r="V7" s="206" t="str">
        <f t="shared" ref="V7:V31" si="10">IF(ISBLANK(C7),"",VLOOKUP(C7,各艇データ,5,FALSE))</f>
        <v/>
      </c>
      <c r="W7" s="207" t="str">
        <f t="shared" ref="W7:W31" si="11">IF(ISBLANK(C7),"",VLOOKUP(C7,各艇データ,6,FALSE))</f>
        <v/>
      </c>
      <c r="X7" s="208" t="str">
        <f t="shared" ref="X7:X31" si="12">IF(ISBLANK(C7),"",VLOOKUP(C7,各艇データ,7,FALSE))</f>
        <v/>
      </c>
      <c r="Y7" s="209" t="str">
        <f t="shared" ref="Y7:Y31" si="13">IF(ISBLANK(C7),"",VLOOKUP(C7,各艇データ,8,FALSE))</f>
        <v/>
      </c>
      <c r="Z7" s="196"/>
      <c r="AA7" s="210" t="str">
        <f>IF(ISBLANK(B7),"",IFERROR(20*($P$3+1-$B7)/$P$3,"20.0"))</f>
        <v>20.0</v>
      </c>
      <c r="AB7" s="203" t="str">
        <f>IF(ISBLANK(B7),"",IFERROR(30*($P$3+1-$B7)/$P$3,"30.0"))</f>
        <v>30.0</v>
      </c>
      <c r="AC7" s="211">
        <f>IF(ISBLANK(B7),"",IFERROR(30*($P$3-$B7)/($P$3-1)+10,"20.0"))</f>
        <v>40</v>
      </c>
    </row>
    <row r="8" spans="1:29" ht="14" x14ac:dyDescent="0.2">
      <c r="A8" s="108"/>
      <c r="B8" s="136">
        <v>2</v>
      </c>
      <c r="C8" s="137"/>
      <c r="D8" s="138" t="str">
        <f t="shared" si="0"/>
        <v/>
      </c>
      <c r="E8" s="226" t="str">
        <f t="shared" si="1"/>
        <v/>
      </c>
      <c r="F8" s="139">
        <v>2</v>
      </c>
      <c r="G8" s="140"/>
      <c r="H8" s="137" t="str">
        <f t="shared" si="2"/>
        <v/>
      </c>
      <c r="I8" s="141" t="str">
        <f t="shared" si="3"/>
        <v/>
      </c>
      <c r="J8" s="139"/>
      <c r="K8" s="142" t="str">
        <f t="shared" si="4"/>
        <v/>
      </c>
      <c r="L8" s="140" t="str">
        <f t="shared" si="5"/>
        <v/>
      </c>
      <c r="M8" s="143" t="str">
        <f t="shared" si="6"/>
        <v/>
      </c>
      <c r="N8" s="144" t="str">
        <f t="shared" si="7"/>
        <v/>
      </c>
      <c r="O8" s="145">
        <f t="shared" ref="O8:O11" si="14">ROUND(IF($O$6="MAX=20",AA8,IF($O$6="MAX=30",AB8,IF($O$6="MAX=40",AC8,""))),1)</f>
        <v>30</v>
      </c>
      <c r="P8" s="146"/>
      <c r="Q8" s="147"/>
      <c r="R8" s="188"/>
      <c r="S8" s="188"/>
      <c r="T8" s="204" t="str">
        <f t="shared" si="8"/>
        <v/>
      </c>
      <c r="U8" s="205" t="str">
        <f t="shared" si="9"/>
        <v/>
      </c>
      <c r="V8" s="206" t="str">
        <f t="shared" si="10"/>
        <v/>
      </c>
      <c r="W8" s="207" t="str">
        <f t="shared" si="11"/>
        <v/>
      </c>
      <c r="X8" s="208" t="str">
        <f t="shared" si="12"/>
        <v/>
      </c>
      <c r="Y8" s="209" t="str">
        <f t="shared" si="13"/>
        <v/>
      </c>
      <c r="Z8" s="196"/>
      <c r="AA8" s="210" t="str">
        <f t="shared" ref="AA8:AA31" si="15">IF(ISBLANK(B8),"",IFERROR(20*($P$3+1-$B8)/$P$3,"20.0"))</f>
        <v>20.0</v>
      </c>
      <c r="AB8" s="203" t="str">
        <f t="shared" ref="AB8:AB31" si="16">IF(ISBLANK(B8),"",IFERROR(30*($P$3+1-$B8)/$P$3,"30.0"))</f>
        <v>30.0</v>
      </c>
      <c r="AC8" s="211">
        <f t="shared" ref="AC8:AC31" si="17">IF(ISBLANK(B8),"",IFERROR(30*($P$3-$B8)/($P$3-1)+10,"20.0"))</f>
        <v>70</v>
      </c>
    </row>
    <row r="9" spans="1:29" ht="14" x14ac:dyDescent="0.2">
      <c r="A9" s="108"/>
      <c r="B9" s="136">
        <v>3</v>
      </c>
      <c r="C9" s="137"/>
      <c r="D9" s="138" t="str">
        <f t="shared" si="0"/>
        <v/>
      </c>
      <c r="E9" s="226" t="str">
        <f t="shared" si="1"/>
        <v/>
      </c>
      <c r="F9" s="139">
        <v>3</v>
      </c>
      <c r="G9" s="140"/>
      <c r="H9" s="137" t="str">
        <f t="shared" si="2"/>
        <v/>
      </c>
      <c r="I9" s="141" t="str">
        <f t="shared" si="3"/>
        <v/>
      </c>
      <c r="J9" s="139"/>
      <c r="K9" s="142" t="str">
        <f t="shared" si="4"/>
        <v/>
      </c>
      <c r="L9" s="140" t="str">
        <f t="shared" si="5"/>
        <v/>
      </c>
      <c r="M9" s="143" t="str">
        <f t="shared" si="6"/>
        <v/>
      </c>
      <c r="N9" s="144" t="str">
        <f t="shared" si="7"/>
        <v/>
      </c>
      <c r="O9" s="145">
        <f t="shared" si="14"/>
        <v>30</v>
      </c>
      <c r="P9" s="146"/>
      <c r="Q9" s="147"/>
      <c r="R9" s="188"/>
      <c r="S9" s="188"/>
      <c r="T9" s="204" t="str">
        <f t="shared" si="8"/>
        <v/>
      </c>
      <c r="U9" s="205" t="str">
        <f t="shared" si="9"/>
        <v/>
      </c>
      <c r="V9" s="206" t="str">
        <f t="shared" si="10"/>
        <v/>
      </c>
      <c r="W9" s="207" t="str">
        <f t="shared" si="11"/>
        <v/>
      </c>
      <c r="X9" s="208" t="str">
        <f t="shared" si="12"/>
        <v/>
      </c>
      <c r="Y9" s="209" t="str">
        <f t="shared" si="13"/>
        <v/>
      </c>
      <c r="Z9" s="196"/>
      <c r="AA9" s="210" t="str">
        <f t="shared" si="15"/>
        <v>20.0</v>
      </c>
      <c r="AB9" s="203" t="str">
        <f t="shared" si="16"/>
        <v>30.0</v>
      </c>
      <c r="AC9" s="211">
        <f t="shared" si="17"/>
        <v>100</v>
      </c>
    </row>
    <row r="10" spans="1:29" ht="14" x14ac:dyDescent="0.2">
      <c r="A10" s="108"/>
      <c r="B10" s="136">
        <v>4</v>
      </c>
      <c r="C10" s="137"/>
      <c r="D10" s="138" t="str">
        <f t="shared" si="0"/>
        <v/>
      </c>
      <c r="E10" s="226" t="str">
        <f t="shared" si="1"/>
        <v/>
      </c>
      <c r="F10" s="139">
        <v>4</v>
      </c>
      <c r="G10" s="140"/>
      <c r="H10" s="137" t="str">
        <f t="shared" si="2"/>
        <v/>
      </c>
      <c r="I10" s="141" t="str">
        <f t="shared" si="3"/>
        <v/>
      </c>
      <c r="J10" s="139"/>
      <c r="K10" s="142" t="str">
        <f t="shared" si="4"/>
        <v/>
      </c>
      <c r="L10" s="140" t="str">
        <f t="shared" si="5"/>
        <v/>
      </c>
      <c r="M10" s="143" t="str">
        <f t="shared" si="6"/>
        <v/>
      </c>
      <c r="N10" s="144" t="str">
        <f t="shared" si="7"/>
        <v/>
      </c>
      <c r="O10" s="145">
        <f t="shared" si="14"/>
        <v>30</v>
      </c>
      <c r="P10" s="218"/>
      <c r="Q10" s="147"/>
      <c r="R10" s="188"/>
      <c r="S10" s="188"/>
      <c r="T10" s="204" t="str">
        <f t="shared" si="8"/>
        <v/>
      </c>
      <c r="U10" s="205" t="str">
        <f t="shared" si="9"/>
        <v/>
      </c>
      <c r="V10" s="206" t="str">
        <f t="shared" si="10"/>
        <v/>
      </c>
      <c r="W10" s="207" t="str">
        <f t="shared" si="11"/>
        <v/>
      </c>
      <c r="X10" s="208" t="str">
        <f t="shared" si="12"/>
        <v/>
      </c>
      <c r="Y10" s="209" t="str">
        <f t="shared" si="13"/>
        <v/>
      </c>
      <c r="Z10" s="196"/>
      <c r="AA10" s="210" t="str">
        <f t="shared" si="15"/>
        <v>20.0</v>
      </c>
      <c r="AB10" s="203" t="str">
        <f t="shared" si="16"/>
        <v>30.0</v>
      </c>
      <c r="AC10" s="211">
        <f t="shared" si="17"/>
        <v>130</v>
      </c>
    </row>
    <row r="11" spans="1:29" ht="14" x14ac:dyDescent="0.2">
      <c r="A11" s="108"/>
      <c r="B11" s="148">
        <v>5</v>
      </c>
      <c r="C11" s="149"/>
      <c r="D11" s="150" t="str">
        <f t="shared" si="0"/>
        <v/>
      </c>
      <c r="E11" s="227" t="str">
        <f t="shared" si="1"/>
        <v/>
      </c>
      <c r="F11" s="151">
        <v>5</v>
      </c>
      <c r="G11" s="152"/>
      <c r="H11" s="153" t="str">
        <f t="shared" si="2"/>
        <v/>
      </c>
      <c r="I11" s="154" t="str">
        <f t="shared" si="3"/>
        <v/>
      </c>
      <c r="J11" s="155"/>
      <c r="K11" s="156" t="str">
        <f t="shared" si="4"/>
        <v/>
      </c>
      <c r="L11" s="157" t="str">
        <f t="shared" si="5"/>
        <v/>
      </c>
      <c r="M11" s="158" t="str">
        <f t="shared" si="6"/>
        <v/>
      </c>
      <c r="N11" s="159" t="str">
        <f t="shared" si="7"/>
        <v/>
      </c>
      <c r="O11" s="160">
        <f t="shared" si="14"/>
        <v>30</v>
      </c>
      <c r="P11" s="161"/>
      <c r="Q11" s="162"/>
      <c r="R11" s="188"/>
      <c r="S11" s="188"/>
      <c r="T11" s="204" t="str">
        <f t="shared" si="8"/>
        <v/>
      </c>
      <c r="U11" s="205" t="str">
        <f t="shared" si="9"/>
        <v/>
      </c>
      <c r="V11" s="206" t="str">
        <f t="shared" si="10"/>
        <v/>
      </c>
      <c r="W11" s="207" t="str">
        <f t="shared" si="11"/>
        <v/>
      </c>
      <c r="X11" s="208" t="str">
        <f t="shared" si="12"/>
        <v/>
      </c>
      <c r="Y11" s="209" t="str">
        <f t="shared" si="13"/>
        <v/>
      </c>
      <c r="Z11" s="196"/>
      <c r="AA11" s="210" t="str">
        <f t="shared" si="15"/>
        <v>20.0</v>
      </c>
      <c r="AB11" s="203" t="str">
        <f t="shared" si="16"/>
        <v>30.0</v>
      </c>
      <c r="AC11" s="211">
        <f t="shared" si="17"/>
        <v>160</v>
      </c>
    </row>
    <row r="12" spans="1:29" ht="14" x14ac:dyDescent="0.2">
      <c r="A12" s="108"/>
      <c r="B12" s="125">
        <v>6</v>
      </c>
      <c r="C12" s="126"/>
      <c r="D12" s="127" t="str">
        <f t="shared" ref="D12:D26" si="18">IF(ISBLANK(C12),"",VLOOKUP(C12,各艇データ,2,FALSE))</f>
        <v/>
      </c>
      <c r="E12" s="225" t="str">
        <f t="shared" ref="E12:E26" si="19">IF($I$6="Ⅰ",T12,IF($I$6="Ⅱ",U12,IF($I$6="Ⅲ",V12,"")))</f>
        <v/>
      </c>
      <c r="F12" s="128">
        <v>6</v>
      </c>
      <c r="G12" s="129"/>
      <c r="H12" s="126" t="str">
        <f t="shared" ref="H12:H26" si="20">IFERROR(IF(G12-$Q$2&lt;=0,"",(G12-$Q$2)*86400),"")</f>
        <v/>
      </c>
      <c r="I12" s="130" t="str">
        <f t="shared" ref="I12:I26" si="21">IF($I$6="Ⅰ",W12,IF($I$6="Ⅱ",X12,IF($I$6="Ⅲ",Y12,"")))</f>
        <v/>
      </c>
      <c r="J12" s="128"/>
      <c r="K12" s="131" t="str">
        <f t="shared" ref="K12:K26" si="22">IFERROR(H12*(1+0.01*J12)-I12*$N$3,"")</f>
        <v/>
      </c>
      <c r="L12" s="129" t="str">
        <f t="shared" ref="L12:L26" si="23">IFERROR((K12-$K$7)/86400,"")</f>
        <v/>
      </c>
      <c r="M12" s="132" t="str">
        <f t="shared" ref="M12:M26" si="24">IFERROR((K12-$K$7)/$N$3,"")</f>
        <v/>
      </c>
      <c r="N12" s="133" t="str">
        <f t="shared" ref="N12:N26" si="25">IFERROR($N$3/(H12/3600),"")</f>
        <v/>
      </c>
      <c r="O12" s="134">
        <f>ROUND(IF($O$6="MAX=20",AA12,IF($O$6="MAX=30",AB12,IF($O$6="MAX=40",AC12,""))),1)</f>
        <v>30</v>
      </c>
      <c r="P12" s="108"/>
      <c r="Q12" s="135"/>
      <c r="R12" s="188"/>
      <c r="S12" s="188"/>
      <c r="T12" s="204" t="str">
        <f t="shared" si="8"/>
        <v/>
      </c>
      <c r="U12" s="205" t="str">
        <f t="shared" si="9"/>
        <v/>
      </c>
      <c r="V12" s="206" t="str">
        <f t="shared" si="10"/>
        <v/>
      </c>
      <c r="W12" s="207" t="str">
        <f t="shared" si="11"/>
        <v/>
      </c>
      <c r="X12" s="208" t="str">
        <f t="shared" si="12"/>
        <v/>
      </c>
      <c r="Y12" s="209" t="str">
        <f t="shared" si="13"/>
        <v/>
      </c>
      <c r="Z12" s="196"/>
      <c r="AA12" s="210" t="str">
        <f t="shared" si="15"/>
        <v>20.0</v>
      </c>
      <c r="AB12" s="203" t="str">
        <f t="shared" si="16"/>
        <v>30.0</v>
      </c>
      <c r="AC12" s="211">
        <f t="shared" si="17"/>
        <v>190</v>
      </c>
    </row>
    <row r="13" spans="1:29" ht="14" x14ac:dyDescent="0.2">
      <c r="A13" s="108"/>
      <c r="B13" s="136">
        <v>7</v>
      </c>
      <c r="C13" s="137"/>
      <c r="D13" s="138" t="str">
        <f t="shared" si="18"/>
        <v/>
      </c>
      <c r="E13" s="226" t="str">
        <f t="shared" si="19"/>
        <v/>
      </c>
      <c r="F13" s="139">
        <v>7</v>
      </c>
      <c r="G13" s="140"/>
      <c r="H13" s="137" t="str">
        <f t="shared" si="20"/>
        <v/>
      </c>
      <c r="I13" s="141" t="str">
        <f t="shared" si="21"/>
        <v/>
      </c>
      <c r="J13" s="139"/>
      <c r="K13" s="142" t="str">
        <f t="shared" si="22"/>
        <v/>
      </c>
      <c r="L13" s="140" t="str">
        <f t="shared" si="23"/>
        <v/>
      </c>
      <c r="M13" s="143" t="str">
        <f t="shared" si="24"/>
        <v/>
      </c>
      <c r="N13" s="144" t="str">
        <f t="shared" si="25"/>
        <v/>
      </c>
      <c r="O13" s="145">
        <f t="shared" ref="O13:O16" si="26">ROUND(IF($O$6="MAX=20",AA13,IF($O$6="MAX=30",AB13,IF($O$6="MAX=40",AC13,""))),1)</f>
        <v>30</v>
      </c>
      <c r="P13" s="179"/>
      <c r="Q13" s="147"/>
      <c r="R13" s="188"/>
      <c r="S13" s="188"/>
      <c r="T13" s="204" t="str">
        <f t="shared" si="8"/>
        <v/>
      </c>
      <c r="U13" s="205" t="str">
        <f t="shared" si="9"/>
        <v/>
      </c>
      <c r="V13" s="206" t="str">
        <f t="shared" si="10"/>
        <v/>
      </c>
      <c r="W13" s="207" t="str">
        <f t="shared" si="11"/>
        <v/>
      </c>
      <c r="X13" s="208" t="str">
        <f t="shared" si="12"/>
        <v/>
      </c>
      <c r="Y13" s="209" t="str">
        <f t="shared" si="13"/>
        <v/>
      </c>
      <c r="Z13" s="196"/>
      <c r="AA13" s="210" t="str">
        <f t="shared" si="15"/>
        <v>20.0</v>
      </c>
      <c r="AB13" s="203" t="str">
        <f t="shared" si="16"/>
        <v>30.0</v>
      </c>
      <c r="AC13" s="211">
        <f t="shared" si="17"/>
        <v>220</v>
      </c>
    </row>
    <row r="14" spans="1:29" ht="14" x14ac:dyDescent="0.2">
      <c r="A14" s="108"/>
      <c r="B14" s="136">
        <v>8</v>
      </c>
      <c r="C14" s="137"/>
      <c r="D14" s="138" t="str">
        <f t="shared" si="18"/>
        <v/>
      </c>
      <c r="E14" s="226" t="str">
        <f t="shared" si="19"/>
        <v/>
      </c>
      <c r="F14" s="139">
        <v>8</v>
      </c>
      <c r="G14" s="140"/>
      <c r="H14" s="137" t="str">
        <f t="shared" si="20"/>
        <v/>
      </c>
      <c r="I14" s="141" t="str">
        <f t="shared" si="21"/>
        <v/>
      </c>
      <c r="J14" s="139"/>
      <c r="K14" s="142" t="str">
        <f t="shared" si="22"/>
        <v/>
      </c>
      <c r="L14" s="140" t="str">
        <f t="shared" si="23"/>
        <v/>
      </c>
      <c r="M14" s="143" t="str">
        <f t="shared" si="24"/>
        <v/>
      </c>
      <c r="N14" s="144" t="str">
        <f t="shared" si="25"/>
        <v/>
      </c>
      <c r="O14" s="145">
        <f t="shared" si="26"/>
        <v>30</v>
      </c>
      <c r="P14" s="146"/>
      <c r="Q14" s="147"/>
      <c r="R14" s="188"/>
      <c r="S14" s="188"/>
      <c r="T14" s="204" t="str">
        <f t="shared" si="8"/>
        <v/>
      </c>
      <c r="U14" s="205" t="str">
        <f t="shared" si="9"/>
        <v/>
      </c>
      <c r="V14" s="206" t="str">
        <f t="shared" si="10"/>
        <v/>
      </c>
      <c r="W14" s="207" t="str">
        <f t="shared" si="11"/>
        <v/>
      </c>
      <c r="X14" s="208" t="str">
        <f t="shared" si="12"/>
        <v/>
      </c>
      <c r="Y14" s="209" t="str">
        <f t="shared" si="13"/>
        <v/>
      </c>
      <c r="Z14" s="196"/>
      <c r="AA14" s="210" t="str">
        <f t="shared" si="15"/>
        <v>20.0</v>
      </c>
      <c r="AB14" s="203" t="str">
        <f t="shared" si="16"/>
        <v>30.0</v>
      </c>
      <c r="AC14" s="211">
        <f t="shared" si="17"/>
        <v>250</v>
      </c>
    </row>
    <row r="15" spans="1:29" ht="14" x14ac:dyDescent="0.2">
      <c r="A15" s="108"/>
      <c r="B15" s="136">
        <v>9</v>
      </c>
      <c r="C15" s="137"/>
      <c r="D15" s="138" t="str">
        <f t="shared" si="18"/>
        <v/>
      </c>
      <c r="E15" s="226" t="str">
        <f t="shared" si="19"/>
        <v/>
      </c>
      <c r="F15" s="139">
        <v>9</v>
      </c>
      <c r="G15" s="140"/>
      <c r="H15" s="137" t="str">
        <f t="shared" si="20"/>
        <v/>
      </c>
      <c r="I15" s="141" t="str">
        <f t="shared" si="21"/>
        <v/>
      </c>
      <c r="J15" s="139"/>
      <c r="K15" s="142" t="str">
        <f t="shared" si="22"/>
        <v/>
      </c>
      <c r="L15" s="140" t="str">
        <f t="shared" si="23"/>
        <v/>
      </c>
      <c r="M15" s="143" t="str">
        <f t="shared" si="24"/>
        <v/>
      </c>
      <c r="N15" s="144" t="str">
        <f t="shared" si="25"/>
        <v/>
      </c>
      <c r="O15" s="145">
        <f t="shared" si="26"/>
        <v>30</v>
      </c>
      <c r="P15" s="179"/>
      <c r="Q15" s="147"/>
      <c r="R15" s="188"/>
      <c r="S15" s="188"/>
      <c r="T15" s="204" t="str">
        <f t="shared" si="8"/>
        <v/>
      </c>
      <c r="U15" s="205" t="str">
        <f t="shared" si="9"/>
        <v/>
      </c>
      <c r="V15" s="206" t="str">
        <f t="shared" si="10"/>
        <v/>
      </c>
      <c r="W15" s="207" t="str">
        <f t="shared" si="11"/>
        <v/>
      </c>
      <c r="X15" s="208" t="str">
        <f t="shared" si="12"/>
        <v/>
      </c>
      <c r="Y15" s="209" t="str">
        <f t="shared" si="13"/>
        <v/>
      </c>
      <c r="Z15" s="196"/>
      <c r="AA15" s="210" t="str">
        <f t="shared" si="15"/>
        <v>20.0</v>
      </c>
      <c r="AB15" s="203" t="str">
        <f t="shared" si="16"/>
        <v>30.0</v>
      </c>
      <c r="AC15" s="211">
        <f t="shared" si="17"/>
        <v>280</v>
      </c>
    </row>
    <row r="16" spans="1:29" ht="14" x14ac:dyDescent="0.2">
      <c r="A16" s="108"/>
      <c r="B16" s="148">
        <v>10</v>
      </c>
      <c r="C16" s="149"/>
      <c r="D16" s="150" t="str">
        <f t="shared" si="18"/>
        <v/>
      </c>
      <c r="E16" s="227" t="str">
        <f t="shared" si="19"/>
        <v/>
      </c>
      <c r="F16" s="151">
        <v>10</v>
      </c>
      <c r="G16" s="152"/>
      <c r="H16" s="153" t="str">
        <f t="shared" si="20"/>
        <v/>
      </c>
      <c r="I16" s="154" t="str">
        <f t="shared" si="21"/>
        <v/>
      </c>
      <c r="J16" s="155"/>
      <c r="K16" s="156" t="str">
        <f t="shared" si="22"/>
        <v/>
      </c>
      <c r="L16" s="157" t="str">
        <f t="shared" si="23"/>
        <v/>
      </c>
      <c r="M16" s="158" t="str">
        <f t="shared" si="24"/>
        <v/>
      </c>
      <c r="N16" s="159" t="str">
        <f t="shared" si="25"/>
        <v/>
      </c>
      <c r="O16" s="160">
        <f t="shared" si="26"/>
        <v>30</v>
      </c>
      <c r="P16" s="220"/>
      <c r="Q16" s="162"/>
      <c r="R16" s="188"/>
      <c r="S16" s="188"/>
      <c r="T16" s="204" t="str">
        <f t="shared" si="8"/>
        <v/>
      </c>
      <c r="U16" s="205" t="str">
        <f t="shared" si="9"/>
        <v/>
      </c>
      <c r="V16" s="206" t="str">
        <f t="shared" si="10"/>
        <v/>
      </c>
      <c r="W16" s="207" t="str">
        <f t="shared" si="11"/>
        <v/>
      </c>
      <c r="X16" s="208" t="str">
        <f t="shared" si="12"/>
        <v/>
      </c>
      <c r="Y16" s="209" t="str">
        <f t="shared" si="13"/>
        <v/>
      </c>
      <c r="Z16" s="196"/>
      <c r="AA16" s="210" t="str">
        <f t="shared" si="15"/>
        <v>20.0</v>
      </c>
      <c r="AB16" s="203" t="str">
        <f t="shared" si="16"/>
        <v>30.0</v>
      </c>
      <c r="AC16" s="211">
        <f t="shared" si="17"/>
        <v>310</v>
      </c>
    </row>
    <row r="17" spans="1:29" ht="14" x14ac:dyDescent="0.2">
      <c r="A17" s="108"/>
      <c r="B17" s="125">
        <v>11</v>
      </c>
      <c r="C17" s="126"/>
      <c r="D17" s="127" t="str">
        <f t="shared" si="18"/>
        <v/>
      </c>
      <c r="E17" s="225" t="str">
        <f t="shared" si="19"/>
        <v/>
      </c>
      <c r="F17" s="377">
        <v>11</v>
      </c>
      <c r="G17" s="129"/>
      <c r="H17" s="126" t="str">
        <f t="shared" si="20"/>
        <v/>
      </c>
      <c r="I17" s="130" t="str">
        <f t="shared" si="21"/>
        <v/>
      </c>
      <c r="J17" s="128"/>
      <c r="K17" s="131" t="str">
        <f t="shared" si="22"/>
        <v/>
      </c>
      <c r="L17" s="129" t="str">
        <f t="shared" si="23"/>
        <v/>
      </c>
      <c r="M17" s="132" t="str">
        <f t="shared" si="24"/>
        <v/>
      </c>
      <c r="N17" s="133" t="str">
        <f t="shared" si="25"/>
        <v/>
      </c>
      <c r="O17" s="134">
        <f>ROUND(IF($O$6="MAX=20",AA17,IF($O$6="MAX=30",AB17,IF($O$6="MAX=40",AC17,""))),1)</f>
        <v>30</v>
      </c>
      <c r="P17" s="224"/>
      <c r="Q17" s="135"/>
      <c r="R17" s="188"/>
      <c r="S17" s="188"/>
      <c r="T17" s="204" t="str">
        <f t="shared" si="8"/>
        <v/>
      </c>
      <c r="U17" s="205" t="str">
        <f t="shared" si="9"/>
        <v/>
      </c>
      <c r="V17" s="206" t="str">
        <f t="shared" si="10"/>
        <v/>
      </c>
      <c r="W17" s="207" t="str">
        <f t="shared" si="11"/>
        <v/>
      </c>
      <c r="X17" s="208" t="str">
        <f t="shared" si="12"/>
        <v/>
      </c>
      <c r="Y17" s="209" t="str">
        <f t="shared" si="13"/>
        <v/>
      </c>
      <c r="Z17" s="196"/>
      <c r="AA17" s="210" t="str">
        <f t="shared" si="15"/>
        <v>20.0</v>
      </c>
      <c r="AB17" s="203" t="str">
        <f t="shared" si="16"/>
        <v>30.0</v>
      </c>
      <c r="AC17" s="211">
        <f t="shared" si="17"/>
        <v>340</v>
      </c>
    </row>
    <row r="18" spans="1:29" ht="14" x14ac:dyDescent="0.2">
      <c r="A18" s="108"/>
      <c r="B18" s="136">
        <v>12</v>
      </c>
      <c r="C18" s="137"/>
      <c r="D18" s="138" t="str">
        <f t="shared" si="18"/>
        <v/>
      </c>
      <c r="E18" s="226" t="str">
        <f t="shared" si="19"/>
        <v/>
      </c>
      <c r="F18" s="378">
        <v>12</v>
      </c>
      <c r="G18" s="140"/>
      <c r="H18" s="137" t="str">
        <f t="shared" si="20"/>
        <v/>
      </c>
      <c r="I18" s="141" t="str">
        <f t="shared" si="21"/>
        <v/>
      </c>
      <c r="J18" s="139"/>
      <c r="K18" s="142" t="str">
        <f t="shared" si="22"/>
        <v/>
      </c>
      <c r="L18" s="140" t="str">
        <f t="shared" si="23"/>
        <v/>
      </c>
      <c r="M18" s="143" t="str">
        <f t="shared" si="24"/>
        <v/>
      </c>
      <c r="N18" s="144" t="str">
        <f t="shared" si="25"/>
        <v/>
      </c>
      <c r="O18" s="145">
        <f t="shared" ref="O18:O21" si="27">ROUND(IF($O$6="MAX=20",AA18,IF($O$6="MAX=30",AB18,IF($O$6="MAX=40",AC18,""))),1)</f>
        <v>30</v>
      </c>
      <c r="P18" s="179"/>
      <c r="Q18" s="147"/>
      <c r="R18" s="188"/>
      <c r="S18" s="188"/>
      <c r="T18" s="204" t="str">
        <f t="shared" si="8"/>
        <v/>
      </c>
      <c r="U18" s="205" t="str">
        <f t="shared" si="9"/>
        <v/>
      </c>
      <c r="V18" s="206" t="str">
        <f t="shared" si="10"/>
        <v/>
      </c>
      <c r="W18" s="207" t="str">
        <f t="shared" si="11"/>
        <v/>
      </c>
      <c r="X18" s="208" t="str">
        <f t="shared" si="12"/>
        <v/>
      </c>
      <c r="Y18" s="209" t="str">
        <f t="shared" si="13"/>
        <v/>
      </c>
      <c r="Z18" s="196"/>
      <c r="AA18" s="210" t="str">
        <f t="shared" si="15"/>
        <v>20.0</v>
      </c>
      <c r="AB18" s="203" t="str">
        <f t="shared" si="16"/>
        <v>30.0</v>
      </c>
      <c r="AC18" s="211">
        <f t="shared" si="17"/>
        <v>370</v>
      </c>
    </row>
    <row r="19" spans="1:29" ht="14" x14ac:dyDescent="0.2">
      <c r="A19" s="108"/>
      <c r="B19" s="136">
        <v>13</v>
      </c>
      <c r="C19" s="137"/>
      <c r="D19" s="138" t="str">
        <f t="shared" si="18"/>
        <v/>
      </c>
      <c r="E19" s="226" t="str">
        <f t="shared" si="19"/>
        <v/>
      </c>
      <c r="F19" s="378">
        <v>13</v>
      </c>
      <c r="G19" s="140"/>
      <c r="H19" s="137" t="str">
        <f t="shared" si="20"/>
        <v/>
      </c>
      <c r="I19" s="141" t="str">
        <f t="shared" si="21"/>
        <v/>
      </c>
      <c r="J19" s="139"/>
      <c r="K19" s="142" t="str">
        <f t="shared" si="22"/>
        <v/>
      </c>
      <c r="L19" s="140" t="str">
        <f t="shared" si="23"/>
        <v/>
      </c>
      <c r="M19" s="143" t="str">
        <f t="shared" si="24"/>
        <v/>
      </c>
      <c r="N19" s="144" t="str">
        <f t="shared" si="25"/>
        <v/>
      </c>
      <c r="O19" s="145">
        <f t="shared" si="27"/>
        <v>30</v>
      </c>
      <c r="P19" s="179"/>
      <c r="Q19" s="147"/>
      <c r="R19" s="188"/>
      <c r="S19" s="188"/>
      <c r="T19" s="204" t="str">
        <f t="shared" si="8"/>
        <v/>
      </c>
      <c r="U19" s="205" t="str">
        <f t="shared" si="9"/>
        <v/>
      </c>
      <c r="V19" s="206" t="str">
        <f t="shared" si="10"/>
        <v/>
      </c>
      <c r="W19" s="207" t="str">
        <f t="shared" si="11"/>
        <v/>
      </c>
      <c r="X19" s="208" t="str">
        <f t="shared" si="12"/>
        <v/>
      </c>
      <c r="Y19" s="209" t="str">
        <f t="shared" si="13"/>
        <v/>
      </c>
      <c r="Z19" s="196"/>
      <c r="AA19" s="210" t="str">
        <f t="shared" si="15"/>
        <v>20.0</v>
      </c>
      <c r="AB19" s="203" t="str">
        <f t="shared" si="16"/>
        <v>30.0</v>
      </c>
      <c r="AC19" s="211">
        <f t="shared" si="17"/>
        <v>400</v>
      </c>
    </row>
    <row r="20" spans="1:29" ht="14" x14ac:dyDescent="0.2">
      <c r="A20" s="108"/>
      <c r="B20" s="136">
        <v>14</v>
      </c>
      <c r="C20" s="137"/>
      <c r="D20" s="138" t="str">
        <f t="shared" si="18"/>
        <v/>
      </c>
      <c r="E20" s="226" t="str">
        <f t="shared" si="19"/>
        <v/>
      </c>
      <c r="F20" s="378">
        <v>14</v>
      </c>
      <c r="G20" s="140"/>
      <c r="H20" s="137" t="str">
        <f t="shared" si="20"/>
        <v/>
      </c>
      <c r="I20" s="141" t="str">
        <f t="shared" si="21"/>
        <v/>
      </c>
      <c r="J20" s="139"/>
      <c r="K20" s="142" t="str">
        <f t="shared" si="22"/>
        <v/>
      </c>
      <c r="L20" s="140" t="str">
        <f t="shared" si="23"/>
        <v/>
      </c>
      <c r="M20" s="143" t="str">
        <f t="shared" si="24"/>
        <v/>
      </c>
      <c r="N20" s="144" t="str">
        <f t="shared" si="25"/>
        <v/>
      </c>
      <c r="O20" s="145">
        <f t="shared" si="27"/>
        <v>30</v>
      </c>
      <c r="P20" s="224"/>
      <c r="Q20" s="147"/>
      <c r="R20" s="188"/>
      <c r="S20" s="188"/>
      <c r="T20" s="204" t="str">
        <f t="shared" si="8"/>
        <v/>
      </c>
      <c r="U20" s="205" t="str">
        <f t="shared" si="9"/>
        <v/>
      </c>
      <c r="V20" s="206" t="str">
        <f t="shared" si="10"/>
        <v/>
      </c>
      <c r="W20" s="207" t="str">
        <f t="shared" si="11"/>
        <v/>
      </c>
      <c r="X20" s="208" t="str">
        <f t="shared" si="12"/>
        <v/>
      </c>
      <c r="Y20" s="209" t="str">
        <f t="shared" si="13"/>
        <v/>
      </c>
      <c r="Z20" s="196"/>
      <c r="AA20" s="210" t="str">
        <f t="shared" si="15"/>
        <v>20.0</v>
      </c>
      <c r="AB20" s="203" t="str">
        <f t="shared" si="16"/>
        <v>30.0</v>
      </c>
      <c r="AC20" s="211">
        <f t="shared" si="17"/>
        <v>430</v>
      </c>
    </row>
    <row r="21" spans="1:29" ht="14" x14ac:dyDescent="0.2">
      <c r="A21" s="108"/>
      <c r="B21" s="148">
        <v>15</v>
      </c>
      <c r="C21" s="149"/>
      <c r="D21" s="150" t="str">
        <f t="shared" si="18"/>
        <v/>
      </c>
      <c r="E21" s="227" t="str">
        <f t="shared" si="19"/>
        <v/>
      </c>
      <c r="F21" s="379">
        <v>15</v>
      </c>
      <c r="G21" s="152"/>
      <c r="H21" s="153" t="str">
        <f t="shared" si="20"/>
        <v/>
      </c>
      <c r="I21" s="154" t="str">
        <f t="shared" si="21"/>
        <v/>
      </c>
      <c r="J21" s="155"/>
      <c r="K21" s="156" t="str">
        <f t="shared" si="22"/>
        <v/>
      </c>
      <c r="L21" s="157" t="str">
        <f t="shared" si="23"/>
        <v/>
      </c>
      <c r="M21" s="158" t="str">
        <f t="shared" si="24"/>
        <v/>
      </c>
      <c r="N21" s="159" t="str">
        <f t="shared" si="25"/>
        <v/>
      </c>
      <c r="O21" s="160">
        <f t="shared" si="27"/>
        <v>30</v>
      </c>
      <c r="P21" s="220"/>
      <c r="Q21" s="162"/>
      <c r="R21" s="188"/>
      <c r="S21" s="188"/>
      <c r="T21" s="204" t="str">
        <f t="shared" si="8"/>
        <v/>
      </c>
      <c r="U21" s="205" t="str">
        <f t="shared" si="9"/>
        <v/>
      </c>
      <c r="V21" s="206" t="str">
        <f t="shared" si="10"/>
        <v/>
      </c>
      <c r="W21" s="207" t="str">
        <f t="shared" si="11"/>
        <v/>
      </c>
      <c r="X21" s="208" t="str">
        <f t="shared" si="12"/>
        <v/>
      </c>
      <c r="Y21" s="209" t="str">
        <f t="shared" si="13"/>
        <v/>
      </c>
      <c r="Z21" s="196"/>
      <c r="AA21" s="210" t="str">
        <f t="shared" si="15"/>
        <v>20.0</v>
      </c>
      <c r="AB21" s="203" t="str">
        <f t="shared" si="16"/>
        <v>30.0</v>
      </c>
      <c r="AC21" s="211">
        <f t="shared" si="17"/>
        <v>460</v>
      </c>
    </row>
    <row r="22" spans="1:29" ht="14" x14ac:dyDescent="0.2">
      <c r="A22" s="108"/>
      <c r="B22" s="177">
        <v>16</v>
      </c>
      <c r="C22" s="126"/>
      <c r="D22" s="127" t="str">
        <f t="shared" si="18"/>
        <v/>
      </c>
      <c r="E22" s="225" t="str">
        <f t="shared" si="19"/>
        <v/>
      </c>
      <c r="F22" s="380">
        <v>16</v>
      </c>
      <c r="G22" s="129"/>
      <c r="H22" s="126" t="str">
        <f t="shared" si="20"/>
        <v/>
      </c>
      <c r="I22" s="130" t="str">
        <f t="shared" si="21"/>
        <v/>
      </c>
      <c r="J22" s="128"/>
      <c r="K22" s="131" t="str">
        <f t="shared" si="22"/>
        <v/>
      </c>
      <c r="L22" s="129" t="str">
        <f t="shared" si="23"/>
        <v/>
      </c>
      <c r="M22" s="132" t="str">
        <f t="shared" si="24"/>
        <v/>
      </c>
      <c r="N22" s="133" t="str">
        <f t="shared" si="25"/>
        <v/>
      </c>
      <c r="O22" s="134">
        <f>ROUND(IF($O$6="MAX=20",AA22,IF($O$6="MAX=30",AB22,IF($O$6="MAX=40",AC22,""))),1)</f>
        <v>30</v>
      </c>
      <c r="P22" s="229"/>
      <c r="Q22" s="178"/>
      <c r="R22" s="188"/>
      <c r="S22" s="188"/>
      <c r="T22" s="204" t="str">
        <f t="shared" si="8"/>
        <v/>
      </c>
      <c r="U22" s="205" t="str">
        <f t="shared" si="9"/>
        <v/>
      </c>
      <c r="V22" s="206" t="str">
        <f t="shared" si="10"/>
        <v/>
      </c>
      <c r="W22" s="207" t="str">
        <f t="shared" si="11"/>
        <v/>
      </c>
      <c r="X22" s="208" t="str">
        <f t="shared" si="12"/>
        <v/>
      </c>
      <c r="Y22" s="209" t="str">
        <f t="shared" si="13"/>
        <v/>
      </c>
      <c r="Z22" s="196"/>
      <c r="AA22" s="210" t="str">
        <f t="shared" si="15"/>
        <v>20.0</v>
      </c>
      <c r="AB22" s="203" t="str">
        <f t="shared" si="16"/>
        <v>30.0</v>
      </c>
      <c r="AC22" s="211">
        <f t="shared" si="17"/>
        <v>490</v>
      </c>
    </row>
    <row r="23" spans="1:29" ht="14" x14ac:dyDescent="0.2">
      <c r="A23" s="108"/>
      <c r="B23" s="136">
        <v>17</v>
      </c>
      <c r="C23" s="137"/>
      <c r="D23" s="138" t="str">
        <f t="shared" si="18"/>
        <v/>
      </c>
      <c r="E23" s="226" t="str">
        <f t="shared" si="19"/>
        <v/>
      </c>
      <c r="F23" s="378">
        <v>17</v>
      </c>
      <c r="G23" s="140"/>
      <c r="H23" s="137" t="str">
        <f t="shared" si="20"/>
        <v/>
      </c>
      <c r="I23" s="141" t="str">
        <f t="shared" si="21"/>
        <v/>
      </c>
      <c r="J23" s="139"/>
      <c r="K23" s="142" t="str">
        <f t="shared" si="22"/>
        <v/>
      </c>
      <c r="L23" s="140" t="str">
        <f t="shared" si="23"/>
        <v/>
      </c>
      <c r="M23" s="143" t="str">
        <f t="shared" si="24"/>
        <v/>
      </c>
      <c r="N23" s="144" t="str">
        <f t="shared" si="25"/>
        <v/>
      </c>
      <c r="O23" s="145">
        <f t="shared" ref="O23:O26" si="28">ROUND(IF($O$6="MAX=20",AA23,IF($O$6="MAX=30",AB23,IF($O$6="MAX=40",AC23,""))),1)</f>
        <v>30</v>
      </c>
      <c r="P23" s="179"/>
      <c r="Q23" s="147"/>
      <c r="R23" s="188"/>
      <c r="S23" s="188"/>
      <c r="T23" s="204" t="str">
        <f t="shared" si="8"/>
        <v/>
      </c>
      <c r="U23" s="205" t="str">
        <f t="shared" si="9"/>
        <v/>
      </c>
      <c r="V23" s="206" t="str">
        <f t="shared" si="10"/>
        <v/>
      </c>
      <c r="W23" s="207" t="str">
        <f t="shared" si="11"/>
        <v/>
      </c>
      <c r="X23" s="208" t="str">
        <f t="shared" si="12"/>
        <v/>
      </c>
      <c r="Y23" s="209" t="str">
        <f t="shared" si="13"/>
        <v/>
      </c>
      <c r="Z23" s="196"/>
      <c r="AA23" s="210" t="str">
        <f t="shared" si="15"/>
        <v>20.0</v>
      </c>
      <c r="AB23" s="203" t="str">
        <f t="shared" si="16"/>
        <v>30.0</v>
      </c>
      <c r="AC23" s="211">
        <f t="shared" si="17"/>
        <v>520</v>
      </c>
    </row>
    <row r="24" spans="1:29" ht="14" x14ac:dyDescent="0.2">
      <c r="A24" s="108"/>
      <c r="B24" s="177">
        <v>18</v>
      </c>
      <c r="C24" s="137"/>
      <c r="D24" s="138" t="str">
        <f t="shared" si="18"/>
        <v/>
      </c>
      <c r="E24" s="226" t="str">
        <f t="shared" si="19"/>
        <v/>
      </c>
      <c r="F24" s="139">
        <v>18</v>
      </c>
      <c r="G24" s="140"/>
      <c r="H24" s="137" t="str">
        <f t="shared" si="20"/>
        <v/>
      </c>
      <c r="I24" s="141" t="str">
        <f t="shared" si="21"/>
        <v/>
      </c>
      <c r="J24" s="139"/>
      <c r="K24" s="142" t="str">
        <f t="shared" si="22"/>
        <v/>
      </c>
      <c r="L24" s="140" t="str">
        <f t="shared" si="23"/>
        <v/>
      </c>
      <c r="M24" s="143" t="str">
        <f t="shared" si="24"/>
        <v/>
      </c>
      <c r="N24" s="144" t="str">
        <f t="shared" si="25"/>
        <v/>
      </c>
      <c r="O24" s="145">
        <f t="shared" si="28"/>
        <v>30</v>
      </c>
      <c r="P24" s="180"/>
      <c r="Q24" s="147"/>
      <c r="R24" s="188"/>
      <c r="S24" s="188"/>
      <c r="T24" s="204" t="str">
        <f t="shared" si="8"/>
        <v/>
      </c>
      <c r="U24" s="205" t="str">
        <f t="shared" si="9"/>
        <v/>
      </c>
      <c r="V24" s="206" t="str">
        <f t="shared" si="10"/>
        <v/>
      </c>
      <c r="W24" s="207" t="str">
        <f t="shared" si="11"/>
        <v/>
      </c>
      <c r="X24" s="208" t="str">
        <f t="shared" si="12"/>
        <v/>
      </c>
      <c r="Y24" s="209" t="str">
        <f t="shared" si="13"/>
        <v/>
      </c>
      <c r="Z24" s="196"/>
      <c r="AA24" s="210" t="str">
        <f t="shared" si="15"/>
        <v>20.0</v>
      </c>
      <c r="AB24" s="203" t="str">
        <f t="shared" si="16"/>
        <v>30.0</v>
      </c>
      <c r="AC24" s="211">
        <f t="shared" si="17"/>
        <v>550</v>
      </c>
    </row>
    <row r="25" spans="1:29" ht="14" x14ac:dyDescent="0.2">
      <c r="A25" s="108"/>
      <c r="B25" s="136">
        <v>19</v>
      </c>
      <c r="C25" s="137"/>
      <c r="D25" s="138" t="str">
        <f t="shared" si="18"/>
        <v/>
      </c>
      <c r="E25" s="226" t="str">
        <f t="shared" si="19"/>
        <v/>
      </c>
      <c r="F25" s="139">
        <v>19</v>
      </c>
      <c r="G25" s="140"/>
      <c r="H25" s="137" t="str">
        <f t="shared" si="20"/>
        <v/>
      </c>
      <c r="I25" s="141" t="str">
        <f t="shared" si="21"/>
        <v/>
      </c>
      <c r="J25" s="139"/>
      <c r="K25" s="142" t="str">
        <f t="shared" si="22"/>
        <v/>
      </c>
      <c r="L25" s="140" t="str">
        <f t="shared" si="23"/>
        <v/>
      </c>
      <c r="M25" s="143" t="str">
        <f t="shared" si="24"/>
        <v/>
      </c>
      <c r="N25" s="144" t="str">
        <f t="shared" si="25"/>
        <v/>
      </c>
      <c r="O25" s="145">
        <f t="shared" si="28"/>
        <v>30</v>
      </c>
      <c r="P25" s="180"/>
      <c r="Q25" s="147"/>
      <c r="R25" s="188"/>
      <c r="S25" s="188"/>
      <c r="T25" s="204" t="str">
        <f t="shared" si="8"/>
        <v/>
      </c>
      <c r="U25" s="205" t="str">
        <f t="shared" si="9"/>
        <v/>
      </c>
      <c r="V25" s="206" t="str">
        <f t="shared" si="10"/>
        <v/>
      </c>
      <c r="W25" s="207" t="str">
        <f t="shared" si="11"/>
        <v/>
      </c>
      <c r="X25" s="208" t="str">
        <f t="shared" si="12"/>
        <v/>
      </c>
      <c r="Y25" s="209" t="str">
        <f t="shared" si="13"/>
        <v/>
      </c>
      <c r="Z25" s="196"/>
      <c r="AA25" s="210" t="str">
        <f t="shared" si="15"/>
        <v>20.0</v>
      </c>
      <c r="AB25" s="203" t="str">
        <f t="shared" si="16"/>
        <v>30.0</v>
      </c>
      <c r="AC25" s="211">
        <f t="shared" si="17"/>
        <v>580</v>
      </c>
    </row>
    <row r="26" spans="1:29" ht="14" x14ac:dyDescent="0.2">
      <c r="A26" s="108"/>
      <c r="B26" s="148">
        <v>20</v>
      </c>
      <c r="C26" s="149"/>
      <c r="D26" s="150" t="str">
        <f t="shared" si="18"/>
        <v/>
      </c>
      <c r="E26" s="227" t="str">
        <f t="shared" si="19"/>
        <v/>
      </c>
      <c r="F26" s="151">
        <v>20</v>
      </c>
      <c r="G26" s="152"/>
      <c r="H26" s="153" t="str">
        <f t="shared" si="20"/>
        <v/>
      </c>
      <c r="I26" s="154" t="str">
        <f t="shared" si="21"/>
        <v/>
      </c>
      <c r="J26" s="155"/>
      <c r="K26" s="156" t="str">
        <f t="shared" si="22"/>
        <v/>
      </c>
      <c r="L26" s="157" t="str">
        <f t="shared" si="23"/>
        <v/>
      </c>
      <c r="M26" s="158" t="str">
        <f t="shared" si="24"/>
        <v/>
      </c>
      <c r="N26" s="159" t="str">
        <f t="shared" si="25"/>
        <v/>
      </c>
      <c r="O26" s="160">
        <f t="shared" si="28"/>
        <v>30</v>
      </c>
      <c r="P26" s="181"/>
      <c r="Q26" s="162"/>
      <c r="R26" s="188"/>
      <c r="S26" s="188"/>
      <c r="T26" s="204" t="str">
        <f t="shared" si="8"/>
        <v/>
      </c>
      <c r="U26" s="205" t="str">
        <f t="shared" si="9"/>
        <v/>
      </c>
      <c r="V26" s="206" t="str">
        <f t="shared" si="10"/>
        <v/>
      </c>
      <c r="W26" s="207" t="str">
        <f t="shared" si="11"/>
        <v/>
      </c>
      <c r="X26" s="208" t="str">
        <f t="shared" si="12"/>
        <v/>
      </c>
      <c r="Y26" s="209" t="str">
        <f t="shared" si="13"/>
        <v/>
      </c>
      <c r="Z26" s="196"/>
      <c r="AA26" s="210" t="str">
        <f t="shared" si="15"/>
        <v>20.0</v>
      </c>
      <c r="AB26" s="203" t="str">
        <f t="shared" si="16"/>
        <v>30.0</v>
      </c>
      <c r="AC26" s="211">
        <f t="shared" si="17"/>
        <v>610</v>
      </c>
    </row>
    <row r="27" spans="1:29" ht="14" x14ac:dyDescent="0.2">
      <c r="A27" s="108"/>
      <c r="B27" s="177"/>
      <c r="C27" s="169"/>
      <c r="D27" s="182" t="str">
        <f t="shared" ref="D27:D31" si="29">IF(ISBLANK(C27),"",VLOOKUP(C27,各艇データ,2,FALSE))</f>
        <v/>
      </c>
      <c r="E27" s="171"/>
      <c r="F27" s="171"/>
      <c r="G27" s="173"/>
      <c r="H27" s="126" t="str">
        <f>IFERROR(IF(G27-$Q$2&lt;=0,"",(G27-$Q$2)*86400),"")</f>
        <v/>
      </c>
      <c r="I27" s="130"/>
      <c r="J27" s="128"/>
      <c r="K27" s="131" t="str">
        <f>IFERROR(H27*(1+0.01*J27)-I27*$N$3,"")</f>
        <v/>
      </c>
      <c r="L27" s="129" t="str">
        <f>IFERROR((K27-$K$7)/86400,"")</f>
        <v/>
      </c>
      <c r="M27" s="132" t="str">
        <f>IFERROR((K27-$K$7)/$N$3,"")</f>
        <v/>
      </c>
      <c r="N27" s="133" t="str">
        <f>IFERROR($N$3/(H27/3600),"")</f>
        <v/>
      </c>
      <c r="O27" s="134"/>
      <c r="P27" s="183"/>
      <c r="Q27" s="178"/>
      <c r="R27" s="188"/>
      <c r="S27" s="188"/>
      <c r="T27" s="204" t="str">
        <f t="shared" si="8"/>
        <v/>
      </c>
      <c r="U27" s="205" t="str">
        <f t="shared" si="9"/>
        <v/>
      </c>
      <c r="V27" s="206" t="str">
        <f t="shared" si="10"/>
        <v/>
      </c>
      <c r="W27" s="207" t="str">
        <f t="shared" si="11"/>
        <v/>
      </c>
      <c r="X27" s="208" t="str">
        <f t="shared" si="12"/>
        <v/>
      </c>
      <c r="Y27" s="209" t="str">
        <f t="shared" si="13"/>
        <v/>
      </c>
      <c r="Z27" s="196"/>
      <c r="AA27" s="210" t="str">
        <f t="shared" si="15"/>
        <v/>
      </c>
      <c r="AB27" s="203" t="str">
        <f t="shared" si="16"/>
        <v/>
      </c>
      <c r="AC27" s="211" t="str">
        <f t="shared" si="17"/>
        <v/>
      </c>
    </row>
    <row r="28" spans="1:29" ht="14.25" customHeight="1" x14ac:dyDescent="0.2">
      <c r="A28" s="108"/>
      <c r="B28" s="136"/>
      <c r="C28" s="137"/>
      <c r="D28" s="138" t="str">
        <f t="shared" si="29"/>
        <v/>
      </c>
      <c r="E28" s="139"/>
      <c r="F28" s="139"/>
      <c r="G28" s="140"/>
      <c r="H28" s="137"/>
      <c r="I28" s="141"/>
      <c r="J28" s="139"/>
      <c r="K28" s="142"/>
      <c r="L28" s="140"/>
      <c r="M28" s="143"/>
      <c r="N28" s="144"/>
      <c r="O28" s="145"/>
      <c r="P28" s="184"/>
      <c r="Q28" s="147"/>
      <c r="R28" s="188"/>
      <c r="S28" s="188"/>
      <c r="T28" s="204" t="str">
        <f t="shared" si="8"/>
        <v/>
      </c>
      <c r="U28" s="205" t="str">
        <f t="shared" si="9"/>
        <v/>
      </c>
      <c r="V28" s="206" t="str">
        <f t="shared" si="10"/>
        <v/>
      </c>
      <c r="W28" s="207" t="str">
        <f t="shared" si="11"/>
        <v/>
      </c>
      <c r="X28" s="208" t="str">
        <f t="shared" si="12"/>
        <v/>
      </c>
      <c r="Y28" s="209" t="str">
        <f t="shared" si="13"/>
        <v/>
      </c>
      <c r="Z28" s="196"/>
      <c r="AA28" s="210" t="str">
        <f t="shared" si="15"/>
        <v/>
      </c>
      <c r="AB28" s="203" t="str">
        <f t="shared" si="16"/>
        <v/>
      </c>
      <c r="AC28" s="211" t="str">
        <f t="shared" si="17"/>
        <v/>
      </c>
    </row>
    <row r="29" spans="1:29" ht="14" x14ac:dyDescent="0.2">
      <c r="A29" s="108"/>
      <c r="B29" s="136"/>
      <c r="C29" s="137"/>
      <c r="D29" s="138" t="str">
        <f t="shared" si="29"/>
        <v/>
      </c>
      <c r="E29" s="139"/>
      <c r="F29" s="139"/>
      <c r="G29" s="140"/>
      <c r="H29" s="137"/>
      <c r="I29" s="141"/>
      <c r="J29" s="139"/>
      <c r="K29" s="142"/>
      <c r="L29" s="140"/>
      <c r="M29" s="143"/>
      <c r="N29" s="144"/>
      <c r="O29" s="145"/>
      <c r="P29" s="180"/>
      <c r="Q29" s="147"/>
      <c r="R29" s="188"/>
      <c r="S29" s="188"/>
      <c r="T29" s="204" t="str">
        <f t="shared" si="8"/>
        <v/>
      </c>
      <c r="U29" s="205" t="str">
        <f t="shared" si="9"/>
        <v/>
      </c>
      <c r="V29" s="206" t="str">
        <f t="shared" si="10"/>
        <v/>
      </c>
      <c r="W29" s="207" t="str">
        <f t="shared" si="11"/>
        <v/>
      </c>
      <c r="X29" s="208" t="str">
        <f t="shared" si="12"/>
        <v/>
      </c>
      <c r="Y29" s="209" t="str">
        <f t="shared" si="13"/>
        <v/>
      </c>
      <c r="Z29" s="196"/>
      <c r="AA29" s="210" t="str">
        <f t="shared" si="15"/>
        <v/>
      </c>
      <c r="AB29" s="203" t="str">
        <f t="shared" si="16"/>
        <v/>
      </c>
      <c r="AC29" s="211" t="str">
        <f t="shared" si="17"/>
        <v/>
      </c>
    </row>
    <row r="30" spans="1:29" ht="14.25" customHeight="1" x14ac:dyDescent="0.2">
      <c r="A30" s="108"/>
      <c r="B30" s="136"/>
      <c r="C30" s="137"/>
      <c r="D30" s="138" t="str">
        <f t="shared" si="29"/>
        <v/>
      </c>
      <c r="E30" s="139"/>
      <c r="F30" s="139"/>
      <c r="G30" s="140"/>
      <c r="H30" s="137"/>
      <c r="I30" s="141"/>
      <c r="J30" s="139"/>
      <c r="K30" s="142"/>
      <c r="L30" s="140"/>
      <c r="M30" s="143"/>
      <c r="N30" s="144"/>
      <c r="O30" s="145"/>
      <c r="P30" s="180"/>
      <c r="Q30" s="147"/>
      <c r="R30" s="188"/>
      <c r="S30" s="188"/>
      <c r="T30" s="204" t="str">
        <f t="shared" si="8"/>
        <v/>
      </c>
      <c r="U30" s="205" t="str">
        <f t="shared" si="9"/>
        <v/>
      </c>
      <c r="V30" s="206" t="str">
        <f t="shared" si="10"/>
        <v/>
      </c>
      <c r="W30" s="207" t="str">
        <f t="shared" si="11"/>
        <v/>
      </c>
      <c r="X30" s="208" t="str">
        <f t="shared" si="12"/>
        <v/>
      </c>
      <c r="Y30" s="209" t="str">
        <f t="shared" si="13"/>
        <v/>
      </c>
      <c r="Z30" s="196"/>
      <c r="AA30" s="210" t="str">
        <f t="shared" si="15"/>
        <v/>
      </c>
      <c r="AB30" s="203" t="str">
        <f t="shared" si="16"/>
        <v/>
      </c>
      <c r="AC30" s="211" t="str">
        <f t="shared" si="17"/>
        <v/>
      </c>
    </row>
    <row r="31" spans="1:29" ht="14.5" thickBot="1" x14ac:dyDescent="0.25">
      <c r="A31" s="108"/>
      <c r="B31" s="136"/>
      <c r="C31" s="137"/>
      <c r="D31" s="150" t="str">
        <f t="shared" si="29"/>
        <v/>
      </c>
      <c r="E31" s="151"/>
      <c r="F31" s="139"/>
      <c r="G31" s="140"/>
      <c r="H31" s="149" t="str">
        <f>IFERROR(IF(G31-$Q$2&lt;=0,"",(G31-$Q$2)*86400),"")</f>
        <v/>
      </c>
      <c r="I31" s="163" t="str">
        <f>IF($I$6="Ⅰ",W31,IF($I$6="Ⅱ",X31,IF($I$6="Ⅲ",Y31,"")))</f>
        <v/>
      </c>
      <c r="J31" s="151"/>
      <c r="K31" s="165" t="str">
        <f>IFERROR(H31*(1+0.01*J31)-I31*$N$3,"")</f>
        <v/>
      </c>
      <c r="L31" s="152" t="str">
        <f>IFERROR((K31-$K$7)/86400,"")</f>
        <v/>
      </c>
      <c r="M31" s="166" t="str">
        <f>IFERROR((K31-$K$7)/$N$3,"")</f>
        <v/>
      </c>
      <c r="N31" s="167" t="str">
        <f>IFERROR($N$3/(H31/3600),"")</f>
        <v/>
      </c>
      <c r="O31" s="168" t="str">
        <f>IF($O$6="MAX=20",AA31,IF($O$6="MAX=30",AB31,IF($O$6="MAX=40",AC31,"")))</f>
        <v/>
      </c>
      <c r="P31" s="181"/>
      <c r="Q31" s="162"/>
      <c r="R31" s="188"/>
      <c r="S31" s="188"/>
      <c r="T31" s="212" t="str">
        <f t="shared" si="8"/>
        <v/>
      </c>
      <c r="U31" s="213" t="str">
        <f t="shared" si="9"/>
        <v/>
      </c>
      <c r="V31" s="214" t="str">
        <f t="shared" si="10"/>
        <v/>
      </c>
      <c r="W31" s="215" t="str">
        <f t="shared" si="11"/>
        <v/>
      </c>
      <c r="X31" s="216" t="str">
        <f t="shared" si="12"/>
        <v/>
      </c>
      <c r="Y31" s="217" t="str">
        <f t="shared" si="13"/>
        <v/>
      </c>
      <c r="Z31" s="196"/>
      <c r="AA31" s="221" t="str">
        <f t="shared" si="15"/>
        <v/>
      </c>
      <c r="AB31" s="222" t="str">
        <f t="shared" si="16"/>
        <v/>
      </c>
      <c r="AC31" s="223" t="str">
        <f t="shared" si="17"/>
        <v/>
      </c>
    </row>
    <row r="32" spans="1:29" ht="15" customHeight="1" x14ac:dyDescent="0.25">
      <c r="A32" s="108"/>
      <c r="B32" s="440" t="s">
        <v>206</v>
      </c>
      <c r="C32" s="441"/>
      <c r="D32" s="442"/>
      <c r="E32" s="185" t="s">
        <v>162</v>
      </c>
      <c r="F32" s="449" t="s">
        <v>283</v>
      </c>
      <c r="G32" s="450"/>
      <c r="H32" s="467" t="s">
        <v>253</v>
      </c>
      <c r="I32" s="468"/>
      <c r="J32" s="468"/>
      <c r="K32" s="468"/>
      <c r="L32" s="468"/>
      <c r="M32" s="468"/>
      <c r="N32" s="468"/>
      <c r="O32" s="468"/>
      <c r="P32" s="468"/>
      <c r="Q32" s="469"/>
      <c r="R32" s="350"/>
      <c r="S32" s="99"/>
      <c r="T32" s="191"/>
      <c r="U32" s="191"/>
      <c r="V32" s="191"/>
      <c r="Y32" s="191"/>
      <c r="Z32" s="191"/>
    </row>
    <row r="33" spans="1:26" ht="15" customHeight="1" x14ac:dyDescent="0.25">
      <c r="A33" s="108"/>
      <c r="B33" s="443"/>
      <c r="C33" s="444"/>
      <c r="D33" s="445"/>
      <c r="E33" s="186" t="s">
        <v>163</v>
      </c>
      <c r="F33" s="451" t="s">
        <v>284</v>
      </c>
      <c r="G33" s="452"/>
      <c r="H33" s="470"/>
      <c r="I33" s="471"/>
      <c r="J33" s="471"/>
      <c r="K33" s="471"/>
      <c r="L33" s="471"/>
      <c r="M33" s="471"/>
      <c r="N33" s="471"/>
      <c r="O33" s="471"/>
      <c r="P33" s="471"/>
      <c r="Q33" s="472"/>
      <c r="R33" s="350"/>
      <c r="S33" s="99"/>
      <c r="T33" s="191"/>
      <c r="U33" s="191"/>
      <c r="V33" s="191"/>
      <c r="Y33" s="191"/>
      <c r="Z33" s="191"/>
    </row>
    <row r="34" spans="1:26" ht="23.25" customHeight="1" x14ac:dyDescent="0.25">
      <c r="A34" s="108"/>
      <c r="B34" s="446"/>
      <c r="C34" s="447"/>
      <c r="D34" s="448"/>
      <c r="E34" s="186" t="s">
        <v>164</v>
      </c>
      <c r="F34" s="451" t="s">
        <v>285</v>
      </c>
      <c r="G34" s="452"/>
      <c r="H34" s="470"/>
      <c r="I34" s="471"/>
      <c r="J34" s="471"/>
      <c r="K34" s="471"/>
      <c r="L34" s="471"/>
      <c r="M34" s="471"/>
      <c r="N34" s="471"/>
      <c r="O34" s="471"/>
      <c r="P34" s="471"/>
      <c r="Q34" s="472"/>
      <c r="R34" s="350"/>
      <c r="S34" s="99"/>
      <c r="T34" s="191"/>
      <c r="U34" s="191"/>
      <c r="V34" s="191"/>
      <c r="Y34" s="191"/>
      <c r="Z34" s="191"/>
    </row>
    <row r="35" spans="1:26" ht="22.5" customHeight="1" x14ac:dyDescent="0.25">
      <c r="A35" s="108"/>
      <c r="B35" s="453" t="s">
        <v>207</v>
      </c>
      <c r="C35" s="454"/>
      <c r="D35" s="455"/>
      <c r="E35" s="464" t="s">
        <v>166</v>
      </c>
      <c r="F35" s="451" t="str">
        <f>参照ﾃﾞｰﾀ!AL13</f>
        <v>ネプチューン</v>
      </c>
      <c r="G35" s="452"/>
      <c r="H35" s="470"/>
      <c r="I35" s="471"/>
      <c r="J35" s="471"/>
      <c r="K35" s="471"/>
      <c r="L35" s="471"/>
      <c r="M35" s="471"/>
      <c r="N35" s="471"/>
      <c r="O35" s="471"/>
      <c r="P35" s="471"/>
      <c r="Q35" s="472"/>
      <c r="R35" s="350"/>
      <c r="S35" s="99"/>
      <c r="T35" s="191"/>
      <c r="U35" s="191"/>
      <c r="V35" s="191"/>
      <c r="Y35" s="191"/>
      <c r="Z35" s="191"/>
    </row>
    <row r="36" spans="1:26" ht="15" customHeight="1" x14ac:dyDescent="0.25">
      <c r="A36" s="108"/>
      <c r="B36" s="456"/>
      <c r="C36" s="457"/>
      <c r="D36" s="458"/>
      <c r="E36" s="465"/>
      <c r="F36" s="451"/>
      <c r="G36" s="452"/>
      <c r="H36" s="470"/>
      <c r="I36" s="471"/>
      <c r="J36" s="471"/>
      <c r="K36" s="471"/>
      <c r="L36" s="471"/>
      <c r="M36" s="471"/>
      <c r="N36" s="471"/>
      <c r="O36" s="471"/>
      <c r="P36" s="471"/>
      <c r="Q36" s="472"/>
      <c r="R36" s="350"/>
      <c r="S36" s="99"/>
      <c r="T36" s="191"/>
      <c r="U36" s="191"/>
      <c r="V36" s="191"/>
      <c r="Y36" s="191"/>
      <c r="Z36" s="191"/>
    </row>
    <row r="37" spans="1:26" ht="15" customHeight="1" x14ac:dyDescent="0.25">
      <c r="A37" s="108"/>
      <c r="B37" s="456"/>
      <c r="C37" s="457"/>
      <c r="D37" s="458"/>
      <c r="E37" s="185" t="s">
        <v>165</v>
      </c>
      <c r="F37" s="466">
        <v>45585</v>
      </c>
      <c r="G37" s="450"/>
      <c r="H37" s="470"/>
      <c r="I37" s="471"/>
      <c r="J37" s="471"/>
      <c r="K37" s="471"/>
      <c r="L37" s="471"/>
      <c r="M37" s="471"/>
      <c r="N37" s="471"/>
      <c r="O37" s="471"/>
      <c r="P37" s="471"/>
      <c r="Q37" s="472"/>
      <c r="R37" s="350"/>
      <c r="S37" s="99"/>
      <c r="T37" s="191"/>
      <c r="U37" s="191"/>
      <c r="V37" s="191"/>
      <c r="Y37" s="191"/>
      <c r="Z37" s="191"/>
    </row>
    <row r="38" spans="1:26" ht="15" customHeight="1" x14ac:dyDescent="0.25">
      <c r="A38" s="108"/>
      <c r="B38" s="456"/>
      <c r="C38" s="457"/>
      <c r="D38" s="458"/>
      <c r="E38" s="186" t="s">
        <v>178</v>
      </c>
      <c r="F38" s="451" t="s">
        <v>286</v>
      </c>
      <c r="G38" s="452"/>
      <c r="H38" s="470"/>
      <c r="I38" s="471"/>
      <c r="J38" s="471"/>
      <c r="K38" s="471"/>
      <c r="L38" s="471"/>
      <c r="M38" s="471"/>
      <c r="N38" s="471"/>
      <c r="O38" s="471"/>
      <c r="P38" s="471"/>
      <c r="Q38" s="472"/>
      <c r="R38" s="350"/>
      <c r="S38" s="99"/>
      <c r="T38" s="191"/>
      <c r="U38" s="191"/>
      <c r="V38" s="191"/>
      <c r="Y38" s="191"/>
      <c r="Z38" s="191"/>
    </row>
    <row r="39" spans="1:26" ht="15" customHeight="1" x14ac:dyDescent="0.25">
      <c r="A39" s="108"/>
      <c r="B39" s="456"/>
      <c r="C39" s="457"/>
      <c r="D39" s="458"/>
      <c r="E39" s="464" t="s">
        <v>166</v>
      </c>
      <c r="F39" s="451" t="str">
        <f>参照ﾃﾞｰﾀ!AL14</f>
        <v>飛車角</v>
      </c>
      <c r="G39" s="452"/>
      <c r="H39" s="470"/>
      <c r="I39" s="471"/>
      <c r="J39" s="471"/>
      <c r="K39" s="471"/>
      <c r="L39" s="471"/>
      <c r="M39" s="471"/>
      <c r="N39" s="471"/>
      <c r="O39" s="471"/>
      <c r="P39" s="471"/>
      <c r="Q39" s="472"/>
      <c r="R39" s="350"/>
      <c r="S39" s="99"/>
      <c r="T39" s="191"/>
      <c r="U39" s="191"/>
      <c r="V39" s="191"/>
      <c r="Y39" s="191"/>
      <c r="Z39" s="191"/>
    </row>
    <row r="40" spans="1:26" ht="15" customHeight="1" x14ac:dyDescent="0.25">
      <c r="A40" s="108"/>
      <c r="B40" s="456"/>
      <c r="C40" s="457"/>
      <c r="D40" s="458"/>
      <c r="E40" s="464"/>
      <c r="F40" s="451"/>
      <c r="G40" s="452"/>
      <c r="H40" s="470"/>
      <c r="I40" s="471"/>
      <c r="J40" s="471"/>
      <c r="K40" s="471"/>
      <c r="L40" s="471"/>
      <c r="M40" s="471"/>
      <c r="N40" s="471"/>
      <c r="O40" s="471"/>
      <c r="P40" s="471"/>
      <c r="Q40" s="472"/>
      <c r="R40" s="350"/>
      <c r="S40" s="99"/>
      <c r="T40" s="191"/>
      <c r="U40" s="191"/>
      <c r="V40" s="191"/>
      <c r="Y40" s="191"/>
      <c r="Z40" s="191"/>
    </row>
    <row r="41" spans="1:26" ht="11.25" customHeight="1" thickBot="1" x14ac:dyDescent="0.3">
      <c r="A41" s="108"/>
      <c r="B41" s="459"/>
      <c r="C41" s="460"/>
      <c r="D41" s="461"/>
      <c r="E41" s="187"/>
      <c r="F41" s="462"/>
      <c r="G41" s="463"/>
      <c r="H41" s="473"/>
      <c r="I41" s="474"/>
      <c r="J41" s="474"/>
      <c r="K41" s="474"/>
      <c r="L41" s="474"/>
      <c r="M41" s="474"/>
      <c r="N41" s="474"/>
      <c r="O41" s="474"/>
      <c r="P41" s="474"/>
      <c r="Q41" s="475"/>
      <c r="R41" s="350"/>
      <c r="S41" s="99"/>
      <c r="T41" s="191"/>
      <c r="U41" s="191"/>
      <c r="V41" s="191"/>
      <c r="W41" s="191"/>
      <c r="X41" s="191"/>
      <c r="Y41" s="191"/>
      <c r="Z41" s="191"/>
    </row>
    <row r="42" spans="1:26" x14ac:dyDescent="0.2">
      <c r="A42" s="108"/>
      <c r="B42" s="108"/>
      <c r="C42" s="108"/>
      <c r="D42" s="108"/>
      <c r="E42" s="108"/>
      <c r="F42" s="108"/>
      <c r="G42" s="108"/>
      <c r="H42" s="108"/>
      <c r="I42" s="108"/>
      <c r="J42" s="108"/>
      <c r="K42" s="108"/>
      <c r="L42" s="108"/>
      <c r="M42" s="108"/>
      <c r="N42" s="108"/>
      <c r="O42" s="108"/>
      <c r="P42" s="108"/>
      <c r="Q42" s="108"/>
      <c r="R42" s="108"/>
      <c r="S42" s="108"/>
    </row>
  </sheetData>
  <sheetProtection algorithmName="SHA-512" hashValue="8vmS5XC+oVUTi7umAi2L6IDfCmTsrUGLIQfZmbDantuO/v+5BxASEwVnIk4QWCvCPyrJ5YMJgDNHtWEll1KkMA==" saltValue="Usm3UuBKpNzaRzwBn1xngw==" spinCount="100000" sheet="1" objects="1" scenarios="1"/>
  <sortState xmlns:xlrd2="http://schemas.microsoft.com/office/spreadsheetml/2017/richdata2" ref="C7:K14">
    <sortCondition ref="K7:K14"/>
  </sortState>
  <mergeCells count="1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s>
  <phoneticPr fontId="71"/>
  <dataValidations count="8">
    <dataValidation type="list" allowBlank="1" showInputMessage="1" showErrorMessage="1" sqref="D3" xr:uid="{00000000-0002-0000-0300-000000000000}">
      <formula1>レース番号</formula1>
    </dataValidation>
    <dataValidation type="list" allowBlank="1" showInputMessage="1" showErrorMessage="1" sqref="I6" xr:uid="{00000000-0002-0000-0300-000001000000}">
      <formula1>ＴＡ</formula1>
    </dataValidation>
    <dataValidation type="list" showInputMessage="1" showErrorMessage="1" sqref="E3" xr:uid="{00000000-0002-0000-0300-000002000000}">
      <formula1>レース名</formula1>
    </dataValidation>
    <dataValidation type="list" allowBlank="1" showInputMessage="1" showErrorMessage="1" sqref="N2" xr:uid="{00000000-0002-0000-0300-000003000000}">
      <formula1>コース</formula1>
    </dataValidation>
    <dataValidation type="list" allowBlank="1" showInputMessage="1" showErrorMessage="1" sqref="G2" xr:uid="{00000000-0002-0000-0300-000004000000}">
      <formula1>月</formula1>
    </dataValidation>
    <dataValidation type="list" allowBlank="1" showInputMessage="1" showErrorMessage="1" sqref="J3:K3" xr:uid="{00000000-0002-0000-0300-000005000000}">
      <formula1>暫定</formula1>
    </dataValidation>
    <dataValidation type="list" allowBlank="1" showInputMessage="1" showErrorMessage="1" sqref="Q2:R2" xr:uid="{00000000-0002-0000-0300-000006000000}">
      <formula1>時刻</formula1>
    </dataValidation>
    <dataValidation type="list" allowBlank="1" showInputMessage="1" showErrorMessage="1" sqref="P2 F37:G37" xr:uid="{00000000-0002-0000-0300-000007000000}">
      <formula1>開催日</formula1>
    </dataValidation>
  </dataValidations>
  <pageMargins left="0.31496062992125984" right="0" top="0.35433070866141736" bottom="0.19685039370078741" header="0" footer="0"/>
  <pageSetup paperSize="9" orientation="landscape" horizontalDpi="4294967293"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88B238F-D82F-4236-9068-EA6F3F59C349}">
          <x14:formula1>
            <xm:f>参照ﾃﾞｰﾀ!$L$4:$L$17</xm:f>
          </x14:formula1>
          <xm:sqref>F38:G38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42"/>
  <sheetViews>
    <sheetView zoomScale="85" zoomScaleNormal="85" workbookViewId="0">
      <selection activeCell="J12" sqref="J12"/>
    </sheetView>
  </sheetViews>
  <sheetFormatPr defaultColWidth="9" defaultRowHeight="13" x14ac:dyDescent="0.2"/>
  <cols>
    <col min="1" max="1" width="1.7265625" style="190" customWidth="1"/>
    <col min="2" max="2" width="5" style="190" customWidth="1"/>
    <col min="3" max="3" width="7" style="190" customWidth="1"/>
    <col min="4" max="4" width="18" style="190" customWidth="1"/>
    <col min="5" max="5" width="8.453125" style="190" hidden="1" customWidth="1"/>
    <col min="6" max="6" width="5" style="190" customWidth="1"/>
    <col min="7" max="7" width="10.90625" style="190" customWidth="1"/>
    <col min="8" max="8" width="8.36328125" style="190" customWidth="1"/>
    <col min="9" max="9" width="8.6328125" style="190" customWidth="1"/>
    <col min="10" max="10" width="5" style="190" customWidth="1"/>
    <col min="11" max="11" width="8.453125" style="190" customWidth="1"/>
    <col min="12" max="12" width="10.90625" style="190" customWidth="1"/>
    <col min="13" max="13" width="9.453125" style="190" customWidth="1"/>
    <col min="14" max="14" width="7.90625" style="190" customWidth="1"/>
    <col min="15" max="15" width="8" style="190" customWidth="1"/>
    <col min="16" max="16" width="12" style="190" bestFit="1" customWidth="1"/>
    <col min="17" max="17" width="11.6328125" style="190" customWidth="1"/>
    <col min="18" max="19" width="2.453125" style="190" customWidth="1"/>
    <col min="20" max="22" width="7.6328125" style="190" customWidth="1"/>
    <col min="23" max="23" width="8.26953125" style="190" customWidth="1"/>
    <col min="24" max="25" width="7.6328125" style="190" customWidth="1"/>
    <col min="26" max="26" width="4.453125" style="190" customWidth="1"/>
    <col min="27" max="29" width="8" style="190" customWidth="1"/>
    <col min="30" max="16384" width="9" style="190"/>
  </cols>
  <sheetData>
    <row r="1" spans="1:29" ht="9.75" customHeight="1" thickBot="1" x14ac:dyDescent="0.25">
      <c r="A1" s="108"/>
      <c r="B1" s="108"/>
      <c r="C1" s="108"/>
      <c r="D1" s="108"/>
      <c r="E1" s="108"/>
      <c r="F1" s="108"/>
      <c r="G1" s="108"/>
      <c r="H1" s="108"/>
      <c r="I1" s="108"/>
      <c r="J1" s="108"/>
      <c r="K1" s="108"/>
      <c r="L1" s="108"/>
      <c r="M1" s="108"/>
      <c r="N1" s="108"/>
      <c r="O1" s="108"/>
      <c r="P1" s="108"/>
      <c r="Q1" s="108"/>
      <c r="R1" s="108"/>
      <c r="S1" s="108"/>
    </row>
    <row r="2" spans="1:29" ht="21" x14ac:dyDescent="0.3">
      <c r="A2" s="108"/>
      <c r="B2" s="99"/>
      <c r="C2" s="100"/>
      <c r="D2" s="426" t="str">
        <f>参照ﾃﾞｰﾀ!P4</f>
        <v>2024年</v>
      </c>
      <c r="E2" s="426"/>
      <c r="F2" s="426"/>
      <c r="G2" s="101" t="s">
        <v>175</v>
      </c>
      <c r="H2" s="102"/>
      <c r="I2" s="103"/>
      <c r="J2" s="99"/>
      <c r="K2" s="104"/>
      <c r="L2" s="99"/>
      <c r="M2" s="105" t="s">
        <v>41</v>
      </c>
      <c r="N2" s="106" t="s">
        <v>213</v>
      </c>
      <c r="O2" s="107" t="s">
        <v>43</v>
      </c>
      <c r="P2" s="240">
        <v>45214</v>
      </c>
      <c r="Q2" s="241">
        <v>0.4375</v>
      </c>
      <c r="R2" s="99"/>
      <c r="S2" s="99"/>
      <c r="T2" s="192" t="s">
        <v>2</v>
      </c>
      <c r="U2" s="191"/>
      <c r="V2" s="191"/>
      <c r="W2" s="191"/>
      <c r="X2" s="191"/>
      <c r="Y2" s="191"/>
      <c r="Z2" s="191"/>
    </row>
    <row r="3" spans="1:29" ht="21.75" customHeight="1" thickBot="1" x14ac:dyDescent="0.35">
      <c r="A3" s="108"/>
      <c r="B3" s="99"/>
      <c r="C3" s="108"/>
      <c r="D3" s="109" t="s">
        <v>277</v>
      </c>
      <c r="E3" s="476" t="s">
        <v>53</v>
      </c>
      <c r="F3" s="476"/>
      <c r="G3" s="476"/>
      <c r="H3" s="476"/>
      <c r="I3" s="476"/>
      <c r="J3" s="437" t="s">
        <v>44</v>
      </c>
      <c r="K3" s="437"/>
      <c r="L3" s="99"/>
      <c r="M3" s="110" t="s">
        <v>64</v>
      </c>
      <c r="N3" s="111">
        <f>IF(ISBLANK(N2),"",VLOOKUP(N2,コース・距離,2,FALSE))</f>
        <v>10</v>
      </c>
      <c r="O3" s="112" t="s">
        <v>0</v>
      </c>
      <c r="P3" s="113"/>
      <c r="Q3" s="114" t="s">
        <v>1</v>
      </c>
      <c r="R3" s="99"/>
      <c r="S3" s="99"/>
      <c r="T3" s="191" t="s">
        <v>196</v>
      </c>
      <c r="U3" s="191"/>
      <c r="V3" s="191"/>
      <c r="W3" s="192" t="s">
        <v>2</v>
      </c>
      <c r="X3" s="191"/>
      <c r="Y3" s="191"/>
      <c r="Z3" s="191"/>
      <c r="AA3" s="193" t="s">
        <v>65</v>
      </c>
    </row>
    <row r="4" spans="1:29" ht="7.5" customHeight="1" thickBot="1" x14ac:dyDescent="0.3">
      <c r="A4" s="108"/>
      <c r="B4" s="99"/>
      <c r="C4" s="99"/>
      <c r="D4" s="99"/>
      <c r="E4" s="99"/>
      <c r="F4" s="99"/>
      <c r="G4" s="99"/>
      <c r="H4" s="99"/>
      <c r="I4" s="99"/>
      <c r="J4" s="99"/>
      <c r="K4" s="99"/>
      <c r="L4" s="99"/>
      <c r="M4" s="99"/>
      <c r="N4" s="99"/>
      <c r="O4" s="99"/>
      <c r="P4" s="99"/>
      <c r="Q4" s="99"/>
      <c r="R4" s="99"/>
      <c r="S4" s="99"/>
      <c r="T4" s="191"/>
      <c r="U4" s="191"/>
      <c r="V4" s="191"/>
      <c r="W4" s="194"/>
      <c r="X4" s="191"/>
      <c r="Y4" s="191"/>
      <c r="Z4" s="191"/>
    </row>
    <row r="5" spans="1:29" ht="14" x14ac:dyDescent="0.2">
      <c r="A5" s="108"/>
      <c r="B5" s="115" t="s">
        <v>3</v>
      </c>
      <c r="C5" s="116" t="s">
        <v>4</v>
      </c>
      <c r="D5" s="116" t="s">
        <v>5</v>
      </c>
      <c r="E5" s="116" t="s">
        <v>6</v>
      </c>
      <c r="F5" s="116" t="s">
        <v>7</v>
      </c>
      <c r="G5" s="116" t="s">
        <v>8</v>
      </c>
      <c r="H5" s="116" t="s">
        <v>9</v>
      </c>
      <c r="I5" s="116" t="s">
        <v>10</v>
      </c>
      <c r="J5" s="116" t="s">
        <v>11</v>
      </c>
      <c r="K5" s="116" t="s">
        <v>12</v>
      </c>
      <c r="L5" s="117" t="s">
        <v>208</v>
      </c>
      <c r="M5" s="117" t="s">
        <v>205</v>
      </c>
      <c r="N5" s="116" t="s">
        <v>60</v>
      </c>
      <c r="O5" s="116" t="s">
        <v>13</v>
      </c>
      <c r="P5" s="438" t="s">
        <v>59</v>
      </c>
      <c r="Q5" s="439"/>
      <c r="R5" s="188"/>
      <c r="S5" s="188"/>
      <c r="T5" s="197" t="s">
        <v>10</v>
      </c>
      <c r="U5" s="195" t="s">
        <v>10</v>
      </c>
      <c r="V5" s="198" t="s">
        <v>10</v>
      </c>
      <c r="W5" s="197" t="s">
        <v>10</v>
      </c>
      <c r="X5" s="195" t="s">
        <v>10</v>
      </c>
      <c r="Y5" s="198" t="s">
        <v>10</v>
      </c>
      <c r="Z5" s="196"/>
      <c r="AA5" s="197" t="s">
        <v>13</v>
      </c>
      <c r="AB5" s="195" t="s">
        <v>13</v>
      </c>
      <c r="AC5" s="198" t="s">
        <v>13</v>
      </c>
    </row>
    <row r="6" spans="1:29" ht="14" x14ac:dyDescent="0.2">
      <c r="A6" s="108"/>
      <c r="B6" s="118"/>
      <c r="C6" s="119" t="s">
        <v>14</v>
      </c>
      <c r="D6" s="120"/>
      <c r="E6" s="121" t="s">
        <v>15</v>
      </c>
      <c r="F6" s="121"/>
      <c r="G6" s="119" t="s">
        <v>16</v>
      </c>
      <c r="H6" s="121" t="s">
        <v>17</v>
      </c>
      <c r="I6" s="119" t="s">
        <v>194</v>
      </c>
      <c r="J6" s="121" t="s">
        <v>18</v>
      </c>
      <c r="K6" s="121" t="s">
        <v>17</v>
      </c>
      <c r="L6" s="119" t="s">
        <v>16</v>
      </c>
      <c r="M6" s="121" t="s">
        <v>35</v>
      </c>
      <c r="N6" s="121" t="s">
        <v>19</v>
      </c>
      <c r="O6" s="122" t="str">
        <f>"MAX=20"</f>
        <v>MAX=20</v>
      </c>
      <c r="P6" s="123"/>
      <c r="Q6" s="124"/>
      <c r="R6" s="189"/>
      <c r="S6" s="189"/>
      <c r="T6" s="201" t="s">
        <v>20</v>
      </c>
      <c r="U6" s="199" t="s">
        <v>22</v>
      </c>
      <c r="V6" s="202" t="s">
        <v>21</v>
      </c>
      <c r="W6" s="201" t="s">
        <v>20</v>
      </c>
      <c r="X6" s="199" t="s">
        <v>22</v>
      </c>
      <c r="Y6" s="202" t="s">
        <v>21</v>
      </c>
      <c r="Z6" s="200"/>
      <c r="AA6" s="201" t="s">
        <v>67</v>
      </c>
      <c r="AB6" s="199" t="s">
        <v>68</v>
      </c>
      <c r="AC6" s="202" t="s">
        <v>69</v>
      </c>
    </row>
    <row r="7" spans="1:29" ht="14" x14ac:dyDescent="0.2">
      <c r="A7" s="108"/>
      <c r="B7" s="125">
        <v>1</v>
      </c>
      <c r="C7" s="126"/>
      <c r="D7" s="127" t="str">
        <f t="shared" ref="D7:D22" si="0">IF(ISBLANK(C7),"",VLOOKUP(C7,各艇データ,2,FALSE))</f>
        <v/>
      </c>
      <c r="E7" s="225" t="str">
        <f t="shared" ref="E7:E22" si="1">IF($I$6="Ⅰ",T7,IF($I$6="Ⅱ",U7,IF($I$6="Ⅲ",V7,"")))</f>
        <v/>
      </c>
      <c r="F7" s="128">
        <v>1</v>
      </c>
      <c r="G7" s="129"/>
      <c r="H7" s="126" t="str">
        <f t="shared" ref="H7:H22" si="2">IFERROR(IF(G7-$Q$2&lt;=0,"",(G7-$Q$2)*86400),"")</f>
        <v/>
      </c>
      <c r="I7" s="130" t="str">
        <f t="shared" ref="I7:I21" si="3">IF($I$6="Ⅰ",W7,IF($I$6="Ⅱ",X7,IF($I$6="Ⅲ",Y7,"")))</f>
        <v/>
      </c>
      <c r="J7" s="128"/>
      <c r="K7" s="131" t="str">
        <f t="shared" ref="K7:K22" si="4">IFERROR(H7*(1+0.01*J7)-I7*$N$3,"")</f>
        <v/>
      </c>
      <c r="L7" s="129" t="str">
        <f t="shared" ref="L7:L17" si="5">IFERROR((K7-$K$7)/86400,"")</f>
        <v/>
      </c>
      <c r="M7" s="132" t="str">
        <f t="shared" ref="M7:M17" si="6">IFERROR((K7-$K$7)/$N$3,"")</f>
        <v/>
      </c>
      <c r="N7" s="133" t="str">
        <f t="shared" ref="N7:N17" si="7">IFERROR($N$3/(H7/3600),"")</f>
        <v/>
      </c>
      <c r="O7" s="134">
        <f>ROUND(IF($O$6="MAX=20",AA7,IF($O$6="MAX=30",AB7,IF($O$6="MAX=40",AC7,""))),1)</f>
        <v>20</v>
      </c>
      <c r="P7" s="230"/>
      <c r="Q7" s="135"/>
      <c r="R7" s="188"/>
      <c r="S7" s="188"/>
      <c r="T7" s="204" t="str">
        <f t="shared" ref="T7:T31" si="8">IF(ISBLANK(C7),"",VLOOKUP(C7,各艇データ,3,FALSE))</f>
        <v/>
      </c>
      <c r="U7" s="205" t="str">
        <f t="shared" ref="U7:U31" si="9">IF(ISBLANK(C7),"",VLOOKUP(C7,各艇データ,4,FALSE))</f>
        <v/>
      </c>
      <c r="V7" s="206" t="str">
        <f t="shared" ref="V7:V31" si="10">IF(ISBLANK(C7),"",VLOOKUP(C7,各艇データ,5,FALSE))</f>
        <v/>
      </c>
      <c r="W7" s="207" t="str">
        <f t="shared" ref="W7:W31" si="11">IF(ISBLANK(C7),"",VLOOKUP(C7,各艇データ,6,FALSE))</f>
        <v/>
      </c>
      <c r="X7" s="208" t="str">
        <f t="shared" ref="X7:X31" si="12">IF(ISBLANK(C7),"",VLOOKUP(C7,各艇データ,7,FALSE))</f>
        <v/>
      </c>
      <c r="Y7" s="209" t="str">
        <f t="shared" ref="Y7:Y31" si="13">IF(ISBLANK(C7),"",VLOOKUP(C7,各艇データ,8,FALSE))</f>
        <v/>
      </c>
      <c r="Z7" s="196"/>
      <c r="AA7" s="210" t="str">
        <f>IF(ISBLANK(B7),"",IFERROR(20*($P$3+1-$B7)/$P$3,"20.0"))</f>
        <v>20.0</v>
      </c>
      <c r="AB7" s="203" t="str">
        <f>IF(ISBLANK(B7),"",IFERROR(30*($P$3+1-$B7)/$P$3,"30.0"))</f>
        <v>30.0</v>
      </c>
      <c r="AC7" s="211">
        <f>IF(ISBLANK(B7),"",IFERROR(30*($P$3-$B7)/($P$3-1)+10,"20.0"))</f>
        <v>40</v>
      </c>
    </row>
    <row r="8" spans="1:29" ht="14" x14ac:dyDescent="0.2">
      <c r="A8" s="108"/>
      <c r="B8" s="136">
        <v>2</v>
      </c>
      <c r="C8" s="137"/>
      <c r="D8" s="138" t="str">
        <f t="shared" si="0"/>
        <v/>
      </c>
      <c r="E8" s="226" t="str">
        <f t="shared" si="1"/>
        <v/>
      </c>
      <c r="F8" s="139">
        <v>2</v>
      </c>
      <c r="G8" s="140"/>
      <c r="H8" s="137" t="str">
        <f t="shared" si="2"/>
        <v/>
      </c>
      <c r="I8" s="141" t="str">
        <f t="shared" si="3"/>
        <v/>
      </c>
      <c r="J8" s="139"/>
      <c r="K8" s="142" t="str">
        <f t="shared" si="4"/>
        <v/>
      </c>
      <c r="L8" s="140" t="str">
        <f t="shared" si="5"/>
        <v/>
      </c>
      <c r="M8" s="143" t="str">
        <f t="shared" si="6"/>
        <v/>
      </c>
      <c r="N8" s="144" t="str">
        <f t="shared" si="7"/>
        <v/>
      </c>
      <c r="O8" s="145">
        <f t="shared" ref="O8" si="14">ROUND(IF($O$6="MAX=20",AA8,IF($O$6="MAX=30",AB8,IF($O$6="MAX=40",AC8,""))),1)</f>
        <v>20</v>
      </c>
      <c r="P8" s="146"/>
      <c r="Q8" s="147"/>
      <c r="R8" s="188"/>
      <c r="S8" s="188"/>
      <c r="T8" s="204" t="str">
        <f t="shared" si="8"/>
        <v/>
      </c>
      <c r="U8" s="205" t="str">
        <f t="shared" si="9"/>
        <v/>
      </c>
      <c r="V8" s="206" t="str">
        <f t="shared" si="10"/>
        <v/>
      </c>
      <c r="W8" s="207" t="str">
        <f t="shared" si="11"/>
        <v/>
      </c>
      <c r="X8" s="208" t="str">
        <f t="shared" si="12"/>
        <v/>
      </c>
      <c r="Y8" s="209" t="str">
        <f t="shared" si="13"/>
        <v/>
      </c>
      <c r="Z8" s="196"/>
      <c r="AA8" s="210" t="str">
        <f t="shared" ref="AA8:AA31" si="15">IF(ISBLANK(B8),"",IFERROR(20*($P$3+1-$B8)/$P$3,"20.0"))</f>
        <v>20.0</v>
      </c>
      <c r="AB8" s="203" t="str">
        <f t="shared" ref="AB8:AB31" si="16">IF(ISBLANK(B8),"",IFERROR(30*($P$3+1-$B8)/$P$3,"30.0"))</f>
        <v>30.0</v>
      </c>
      <c r="AC8" s="211">
        <f t="shared" ref="AC8:AC31" si="17">IF(ISBLANK(B8),"",IFERROR(30*($P$3-$B8)/($P$3-1)+10,"20.0"))</f>
        <v>70</v>
      </c>
    </row>
    <row r="9" spans="1:29" ht="14" x14ac:dyDescent="0.2">
      <c r="A9" s="108"/>
      <c r="B9" s="136">
        <v>3</v>
      </c>
      <c r="C9" s="137"/>
      <c r="D9" s="138" t="str">
        <f t="shared" si="0"/>
        <v/>
      </c>
      <c r="E9" s="226" t="str">
        <f t="shared" si="1"/>
        <v/>
      </c>
      <c r="F9" s="139">
        <v>3</v>
      </c>
      <c r="G9" s="140"/>
      <c r="H9" s="137" t="str">
        <f t="shared" si="2"/>
        <v/>
      </c>
      <c r="I9" s="141" t="str">
        <f t="shared" si="3"/>
        <v/>
      </c>
      <c r="J9" s="139"/>
      <c r="K9" s="142" t="str">
        <f t="shared" si="4"/>
        <v/>
      </c>
      <c r="L9" s="140" t="str">
        <f t="shared" si="5"/>
        <v/>
      </c>
      <c r="M9" s="143" t="str">
        <f t="shared" si="6"/>
        <v/>
      </c>
      <c r="N9" s="144" t="str">
        <f t="shared" si="7"/>
        <v/>
      </c>
      <c r="O9" s="145">
        <f t="shared" ref="O9:O17" si="18">ROUND(IF($O$6="MAX=20",AA9,IF($O$6="MAX=30",AB9,IF($O$6="MAX=40",AC9,""))),1)</f>
        <v>20</v>
      </c>
      <c r="P9" s="146"/>
      <c r="Q9" s="147"/>
      <c r="R9" s="188"/>
      <c r="S9" s="188"/>
      <c r="T9" s="204" t="str">
        <f t="shared" si="8"/>
        <v/>
      </c>
      <c r="U9" s="205" t="str">
        <f t="shared" si="9"/>
        <v/>
      </c>
      <c r="V9" s="206" t="str">
        <f t="shared" si="10"/>
        <v/>
      </c>
      <c r="W9" s="207" t="str">
        <f t="shared" si="11"/>
        <v/>
      </c>
      <c r="X9" s="208" t="str">
        <f t="shared" si="12"/>
        <v/>
      </c>
      <c r="Y9" s="209" t="str">
        <f t="shared" si="13"/>
        <v/>
      </c>
      <c r="Z9" s="196"/>
      <c r="AA9" s="210" t="str">
        <f t="shared" si="15"/>
        <v>20.0</v>
      </c>
      <c r="AB9" s="203" t="str">
        <f t="shared" si="16"/>
        <v>30.0</v>
      </c>
      <c r="AC9" s="211">
        <f t="shared" si="17"/>
        <v>100</v>
      </c>
    </row>
    <row r="10" spans="1:29" ht="14" x14ac:dyDescent="0.2">
      <c r="A10" s="108"/>
      <c r="B10" s="136">
        <v>4</v>
      </c>
      <c r="C10" s="137"/>
      <c r="D10" s="138" t="str">
        <f t="shared" si="0"/>
        <v/>
      </c>
      <c r="E10" s="226" t="str">
        <f t="shared" si="1"/>
        <v/>
      </c>
      <c r="F10" s="139">
        <v>4</v>
      </c>
      <c r="G10" s="140"/>
      <c r="H10" s="137" t="str">
        <f t="shared" si="2"/>
        <v/>
      </c>
      <c r="I10" s="141" t="str">
        <f t="shared" si="3"/>
        <v/>
      </c>
      <c r="J10" s="139"/>
      <c r="K10" s="142" t="str">
        <f t="shared" si="4"/>
        <v/>
      </c>
      <c r="L10" s="140" t="str">
        <f t="shared" si="5"/>
        <v/>
      </c>
      <c r="M10" s="143" t="str">
        <f t="shared" si="6"/>
        <v/>
      </c>
      <c r="N10" s="144" t="str">
        <f t="shared" si="7"/>
        <v/>
      </c>
      <c r="O10" s="145">
        <f t="shared" si="18"/>
        <v>20</v>
      </c>
      <c r="P10" s="218"/>
      <c r="Q10" s="147"/>
      <c r="R10" s="188"/>
      <c r="S10" s="188"/>
      <c r="T10" s="204" t="str">
        <f t="shared" si="8"/>
        <v/>
      </c>
      <c r="U10" s="205" t="str">
        <f t="shared" si="9"/>
        <v/>
      </c>
      <c r="V10" s="206" t="str">
        <f t="shared" si="10"/>
        <v/>
      </c>
      <c r="W10" s="207" t="str">
        <f t="shared" si="11"/>
        <v/>
      </c>
      <c r="X10" s="208" t="str">
        <f t="shared" si="12"/>
        <v/>
      </c>
      <c r="Y10" s="209" t="str">
        <f t="shared" si="13"/>
        <v/>
      </c>
      <c r="Z10" s="196"/>
      <c r="AA10" s="210" t="str">
        <f t="shared" si="15"/>
        <v>20.0</v>
      </c>
      <c r="AB10" s="203" t="str">
        <f t="shared" si="16"/>
        <v>30.0</v>
      </c>
      <c r="AC10" s="211">
        <f t="shared" si="17"/>
        <v>130</v>
      </c>
    </row>
    <row r="11" spans="1:29" ht="14" x14ac:dyDescent="0.2">
      <c r="A11" s="108"/>
      <c r="B11" s="148">
        <v>5</v>
      </c>
      <c r="C11" s="149"/>
      <c r="D11" s="150" t="str">
        <f t="shared" si="0"/>
        <v/>
      </c>
      <c r="E11" s="227" t="str">
        <f t="shared" si="1"/>
        <v/>
      </c>
      <c r="F11" s="151">
        <v>5</v>
      </c>
      <c r="G11" s="152"/>
      <c r="H11" s="153" t="str">
        <f t="shared" si="2"/>
        <v/>
      </c>
      <c r="I11" s="154" t="str">
        <f t="shared" si="3"/>
        <v/>
      </c>
      <c r="J11" s="155"/>
      <c r="K11" s="156" t="str">
        <f t="shared" si="4"/>
        <v/>
      </c>
      <c r="L11" s="157" t="str">
        <f t="shared" si="5"/>
        <v/>
      </c>
      <c r="M11" s="158" t="str">
        <f t="shared" si="6"/>
        <v/>
      </c>
      <c r="N11" s="159" t="str">
        <f t="shared" si="7"/>
        <v/>
      </c>
      <c r="O11" s="160">
        <f t="shared" si="18"/>
        <v>20</v>
      </c>
      <c r="P11" s="161"/>
      <c r="Q11" s="162"/>
      <c r="R11" s="188"/>
      <c r="S11" s="188"/>
      <c r="T11" s="204" t="str">
        <f t="shared" si="8"/>
        <v/>
      </c>
      <c r="U11" s="205" t="str">
        <f t="shared" si="9"/>
        <v/>
      </c>
      <c r="V11" s="206" t="str">
        <f t="shared" si="10"/>
        <v/>
      </c>
      <c r="W11" s="207" t="str">
        <f t="shared" si="11"/>
        <v/>
      </c>
      <c r="X11" s="208" t="str">
        <f t="shared" si="12"/>
        <v/>
      </c>
      <c r="Y11" s="209" t="str">
        <f t="shared" si="13"/>
        <v/>
      </c>
      <c r="Z11" s="196"/>
      <c r="AA11" s="210" t="str">
        <f t="shared" si="15"/>
        <v>20.0</v>
      </c>
      <c r="AB11" s="203" t="str">
        <f t="shared" si="16"/>
        <v>30.0</v>
      </c>
      <c r="AC11" s="211">
        <f t="shared" si="17"/>
        <v>160</v>
      </c>
    </row>
    <row r="12" spans="1:29" ht="14" x14ac:dyDescent="0.2">
      <c r="A12" s="108"/>
      <c r="B12" s="125">
        <v>6</v>
      </c>
      <c r="C12" s="126"/>
      <c r="D12" s="127" t="str">
        <f t="shared" si="0"/>
        <v/>
      </c>
      <c r="E12" s="225" t="str">
        <f t="shared" si="1"/>
        <v/>
      </c>
      <c r="F12" s="128">
        <v>6</v>
      </c>
      <c r="G12" s="129"/>
      <c r="H12" s="126" t="str">
        <f t="shared" si="2"/>
        <v/>
      </c>
      <c r="I12" s="130" t="str">
        <f t="shared" si="3"/>
        <v/>
      </c>
      <c r="J12" s="128"/>
      <c r="K12" s="131" t="str">
        <f t="shared" si="4"/>
        <v/>
      </c>
      <c r="L12" s="129" t="str">
        <f t="shared" si="5"/>
        <v/>
      </c>
      <c r="M12" s="132" t="str">
        <f t="shared" si="6"/>
        <v/>
      </c>
      <c r="N12" s="133" t="str">
        <f t="shared" si="7"/>
        <v/>
      </c>
      <c r="O12" s="134">
        <f t="shared" si="18"/>
        <v>20</v>
      </c>
      <c r="P12" s="108"/>
      <c r="Q12" s="135"/>
      <c r="R12" s="188"/>
      <c r="S12" s="188"/>
      <c r="T12" s="204" t="str">
        <f t="shared" si="8"/>
        <v/>
      </c>
      <c r="U12" s="205" t="str">
        <f t="shared" si="9"/>
        <v/>
      </c>
      <c r="V12" s="206" t="str">
        <f t="shared" si="10"/>
        <v/>
      </c>
      <c r="W12" s="207" t="str">
        <f t="shared" si="11"/>
        <v/>
      </c>
      <c r="X12" s="208" t="str">
        <f t="shared" si="12"/>
        <v/>
      </c>
      <c r="Y12" s="209" t="str">
        <f t="shared" si="13"/>
        <v/>
      </c>
      <c r="Z12" s="196"/>
      <c r="AA12" s="210" t="str">
        <f t="shared" si="15"/>
        <v>20.0</v>
      </c>
      <c r="AB12" s="203" t="str">
        <f t="shared" si="16"/>
        <v>30.0</v>
      </c>
      <c r="AC12" s="211">
        <f t="shared" si="17"/>
        <v>190</v>
      </c>
    </row>
    <row r="13" spans="1:29" ht="14" x14ac:dyDescent="0.2">
      <c r="A13" s="108"/>
      <c r="B13" s="136">
        <v>7</v>
      </c>
      <c r="C13" s="137"/>
      <c r="D13" s="138" t="str">
        <f t="shared" si="0"/>
        <v/>
      </c>
      <c r="E13" s="226" t="str">
        <f t="shared" si="1"/>
        <v/>
      </c>
      <c r="F13" s="139">
        <v>7</v>
      </c>
      <c r="G13" s="140"/>
      <c r="H13" s="137" t="str">
        <f t="shared" si="2"/>
        <v/>
      </c>
      <c r="I13" s="141" t="str">
        <f t="shared" si="3"/>
        <v/>
      </c>
      <c r="J13" s="139"/>
      <c r="K13" s="142" t="str">
        <f t="shared" si="4"/>
        <v/>
      </c>
      <c r="L13" s="140" t="str">
        <f t="shared" si="5"/>
        <v/>
      </c>
      <c r="M13" s="143" t="str">
        <f t="shared" si="6"/>
        <v/>
      </c>
      <c r="N13" s="144" t="str">
        <f t="shared" si="7"/>
        <v/>
      </c>
      <c r="O13" s="145">
        <f t="shared" si="18"/>
        <v>20</v>
      </c>
      <c r="P13" s="179"/>
      <c r="Q13" s="147"/>
      <c r="R13" s="188"/>
      <c r="S13" s="188"/>
      <c r="T13" s="204" t="str">
        <f t="shared" si="8"/>
        <v/>
      </c>
      <c r="U13" s="205" t="str">
        <f t="shared" si="9"/>
        <v/>
      </c>
      <c r="V13" s="206" t="str">
        <f t="shared" si="10"/>
        <v/>
      </c>
      <c r="W13" s="207" t="str">
        <f t="shared" si="11"/>
        <v/>
      </c>
      <c r="X13" s="208" t="str">
        <f t="shared" si="12"/>
        <v/>
      </c>
      <c r="Y13" s="209" t="str">
        <f t="shared" si="13"/>
        <v/>
      </c>
      <c r="Z13" s="196"/>
      <c r="AA13" s="210" t="str">
        <f t="shared" si="15"/>
        <v>20.0</v>
      </c>
      <c r="AB13" s="203" t="str">
        <f t="shared" si="16"/>
        <v>30.0</v>
      </c>
      <c r="AC13" s="211">
        <f t="shared" si="17"/>
        <v>220</v>
      </c>
    </row>
    <row r="14" spans="1:29" ht="14" x14ac:dyDescent="0.2">
      <c r="A14" s="108"/>
      <c r="B14" s="136">
        <v>8</v>
      </c>
      <c r="C14" s="137"/>
      <c r="D14" s="138" t="str">
        <f t="shared" si="0"/>
        <v/>
      </c>
      <c r="E14" s="226" t="str">
        <f t="shared" si="1"/>
        <v/>
      </c>
      <c r="F14" s="139">
        <v>8</v>
      </c>
      <c r="G14" s="140"/>
      <c r="H14" s="137" t="str">
        <f t="shared" si="2"/>
        <v/>
      </c>
      <c r="I14" s="141" t="str">
        <f t="shared" si="3"/>
        <v/>
      </c>
      <c r="J14" s="139"/>
      <c r="K14" s="142" t="str">
        <f t="shared" si="4"/>
        <v/>
      </c>
      <c r="L14" s="140" t="str">
        <f t="shared" si="5"/>
        <v/>
      </c>
      <c r="M14" s="143" t="str">
        <f t="shared" si="6"/>
        <v/>
      </c>
      <c r="N14" s="144" t="str">
        <f t="shared" si="7"/>
        <v/>
      </c>
      <c r="O14" s="145">
        <f t="shared" si="18"/>
        <v>20</v>
      </c>
      <c r="P14" s="146"/>
      <c r="Q14" s="147"/>
      <c r="R14" s="188"/>
      <c r="S14" s="188"/>
      <c r="T14" s="204" t="str">
        <f t="shared" si="8"/>
        <v/>
      </c>
      <c r="U14" s="205" t="str">
        <f t="shared" si="9"/>
        <v/>
      </c>
      <c r="V14" s="206" t="str">
        <f t="shared" si="10"/>
        <v/>
      </c>
      <c r="W14" s="207" t="str">
        <f t="shared" si="11"/>
        <v/>
      </c>
      <c r="X14" s="208" t="str">
        <f t="shared" si="12"/>
        <v/>
      </c>
      <c r="Y14" s="209" t="str">
        <f t="shared" si="13"/>
        <v/>
      </c>
      <c r="Z14" s="196"/>
      <c r="AA14" s="210" t="str">
        <f t="shared" si="15"/>
        <v>20.0</v>
      </c>
      <c r="AB14" s="203" t="str">
        <f t="shared" si="16"/>
        <v>30.0</v>
      </c>
      <c r="AC14" s="211">
        <f t="shared" si="17"/>
        <v>250</v>
      </c>
    </row>
    <row r="15" spans="1:29" ht="14" x14ac:dyDescent="0.2">
      <c r="A15" s="108"/>
      <c r="B15" s="136">
        <v>9</v>
      </c>
      <c r="C15" s="137"/>
      <c r="D15" s="138" t="str">
        <f t="shared" si="0"/>
        <v/>
      </c>
      <c r="E15" s="226" t="str">
        <f t="shared" si="1"/>
        <v/>
      </c>
      <c r="F15" s="139">
        <v>9</v>
      </c>
      <c r="G15" s="140"/>
      <c r="H15" s="137" t="str">
        <f t="shared" si="2"/>
        <v/>
      </c>
      <c r="I15" s="141" t="str">
        <f t="shared" si="3"/>
        <v/>
      </c>
      <c r="J15" s="139"/>
      <c r="K15" s="142" t="str">
        <f t="shared" si="4"/>
        <v/>
      </c>
      <c r="L15" s="140" t="str">
        <f t="shared" si="5"/>
        <v/>
      </c>
      <c r="M15" s="143" t="str">
        <f t="shared" si="6"/>
        <v/>
      </c>
      <c r="N15" s="144" t="str">
        <f t="shared" si="7"/>
        <v/>
      </c>
      <c r="O15" s="145">
        <f t="shared" si="18"/>
        <v>20</v>
      </c>
      <c r="P15" s="179"/>
      <c r="Q15" s="147"/>
      <c r="R15" s="188"/>
      <c r="S15" s="188"/>
      <c r="T15" s="204" t="str">
        <f t="shared" ref="T15:T17" si="19">IF(ISBLANK(C15),"",VLOOKUP(C15,各艇データ,3,FALSE))</f>
        <v/>
      </c>
      <c r="U15" s="205" t="str">
        <f t="shared" ref="U15:U17" si="20">IF(ISBLANK(C15),"",VLOOKUP(C15,各艇データ,4,FALSE))</f>
        <v/>
      </c>
      <c r="V15" s="206" t="str">
        <f t="shared" ref="V15:V17" si="21">IF(ISBLANK(C15),"",VLOOKUP(C15,各艇データ,5,FALSE))</f>
        <v/>
      </c>
      <c r="W15" s="207" t="str">
        <f t="shared" ref="W15:W17" si="22">IF(ISBLANK(C15),"",VLOOKUP(C15,各艇データ,6,FALSE))</f>
        <v/>
      </c>
      <c r="X15" s="208" t="str">
        <f t="shared" ref="X15:X17" si="23">IF(ISBLANK(C15),"",VLOOKUP(C15,各艇データ,7,FALSE))</f>
        <v/>
      </c>
      <c r="Y15" s="209" t="str">
        <f t="shared" ref="Y15:Y17" si="24">IF(ISBLANK(C15),"",VLOOKUP(C15,各艇データ,8,FALSE))</f>
        <v/>
      </c>
      <c r="Z15" s="353"/>
      <c r="AA15" s="210" t="str">
        <f t="shared" si="15"/>
        <v>20.0</v>
      </c>
      <c r="AB15" s="203" t="str">
        <f t="shared" si="16"/>
        <v>30.0</v>
      </c>
      <c r="AC15" s="211">
        <f t="shared" si="17"/>
        <v>280</v>
      </c>
    </row>
    <row r="16" spans="1:29" ht="14" x14ac:dyDescent="0.2">
      <c r="A16" s="108"/>
      <c r="B16" s="148">
        <v>10</v>
      </c>
      <c r="C16" s="149"/>
      <c r="D16" s="150" t="str">
        <f t="shared" si="0"/>
        <v/>
      </c>
      <c r="E16" s="227" t="str">
        <f t="shared" si="1"/>
        <v/>
      </c>
      <c r="F16" s="151">
        <v>10</v>
      </c>
      <c r="G16" s="152"/>
      <c r="H16" s="149" t="str">
        <f t="shared" si="2"/>
        <v/>
      </c>
      <c r="I16" s="163" t="str">
        <f t="shared" si="3"/>
        <v/>
      </c>
      <c r="J16" s="151"/>
      <c r="K16" s="165" t="str">
        <f t="shared" si="4"/>
        <v/>
      </c>
      <c r="L16" s="152" t="str">
        <f t="shared" si="5"/>
        <v/>
      </c>
      <c r="M16" s="166" t="str">
        <f t="shared" si="6"/>
        <v/>
      </c>
      <c r="N16" s="167" t="str">
        <f t="shared" si="7"/>
        <v/>
      </c>
      <c r="O16" s="168">
        <f t="shared" si="18"/>
        <v>20</v>
      </c>
      <c r="P16" s="220"/>
      <c r="Q16" s="162"/>
      <c r="R16" s="188"/>
      <c r="S16" s="188"/>
      <c r="T16" s="204" t="str">
        <f t="shared" si="19"/>
        <v/>
      </c>
      <c r="U16" s="205" t="str">
        <f t="shared" si="20"/>
        <v/>
      </c>
      <c r="V16" s="206" t="str">
        <f t="shared" si="21"/>
        <v/>
      </c>
      <c r="W16" s="207" t="str">
        <f t="shared" si="22"/>
        <v/>
      </c>
      <c r="X16" s="208" t="str">
        <f t="shared" si="23"/>
        <v/>
      </c>
      <c r="Y16" s="209" t="str">
        <f t="shared" si="24"/>
        <v/>
      </c>
      <c r="Z16" s="196"/>
      <c r="AA16" s="210" t="str">
        <f t="shared" si="15"/>
        <v>20.0</v>
      </c>
      <c r="AB16" s="203" t="str">
        <f t="shared" si="16"/>
        <v>30.0</v>
      </c>
      <c r="AC16" s="211">
        <f t="shared" si="17"/>
        <v>310</v>
      </c>
    </row>
    <row r="17" spans="1:29" ht="14" x14ac:dyDescent="0.2">
      <c r="A17" s="108"/>
      <c r="B17" s="125">
        <v>11</v>
      </c>
      <c r="C17" s="126"/>
      <c r="D17" s="127" t="str">
        <f t="shared" si="0"/>
        <v/>
      </c>
      <c r="E17" s="373" t="str">
        <f t="shared" si="1"/>
        <v/>
      </c>
      <c r="F17" s="377">
        <v>11</v>
      </c>
      <c r="G17" s="129"/>
      <c r="H17" s="169" t="str">
        <f t="shared" si="2"/>
        <v/>
      </c>
      <c r="I17" s="170" t="str">
        <f t="shared" si="3"/>
        <v/>
      </c>
      <c r="J17" s="171"/>
      <c r="K17" s="172" t="str">
        <f t="shared" si="4"/>
        <v/>
      </c>
      <c r="L17" s="173" t="str">
        <f t="shared" si="5"/>
        <v/>
      </c>
      <c r="M17" s="174" t="str">
        <f t="shared" si="6"/>
        <v/>
      </c>
      <c r="N17" s="175" t="str">
        <f t="shared" si="7"/>
        <v/>
      </c>
      <c r="O17" s="134">
        <f t="shared" si="18"/>
        <v>20</v>
      </c>
      <c r="P17" s="224"/>
      <c r="Q17" s="135"/>
      <c r="R17" s="188"/>
      <c r="S17" s="188"/>
      <c r="T17" s="204" t="str">
        <f t="shared" si="19"/>
        <v/>
      </c>
      <c r="U17" s="205" t="str">
        <f t="shared" si="20"/>
        <v/>
      </c>
      <c r="V17" s="206" t="str">
        <f t="shared" si="21"/>
        <v/>
      </c>
      <c r="W17" s="207" t="str">
        <f t="shared" si="22"/>
        <v/>
      </c>
      <c r="X17" s="208" t="str">
        <f t="shared" si="23"/>
        <v/>
      </c>
      <c r="Y17" s="209" t="str">
        <f t="shared" si="24"/>
        <v/>
      </c>
      <c r="Z17" s="196"/>
      <c r="AA17" s="210" t="str">
        <f t="shared" si="15"/>
        <v>20.0</v>
      </c>
      <c r="AB17" s="203" t="str">
        <f t="shared" si="16"/>
        <v>30.0</v>
      </c>
      <c r="AC17" s="211">
        <f t="shared" si="17"/>
        <v>340</v>
      </c>
    </row>
    <row r="18" spans="1:29" ht="14" x14ac:dyDescent="0.2">
      <c r="A18" s="108"/>
      <c r="B18" s="136">
        <v>12</v>
      </c>
      <c r="C18" s="137"/>
      <c r="D18" s="138" t="str">
        <f t="shared" si="0"/>
        <v/>
      </c>
      <c r="E18" s="374" t="str">
        <f t="shared" si="1"/>
        <v/>
      </c>
      <c r="F18" s="378">
        <v>12</v>
      </c>
      <c r="G18" s="140"/>
      <c r="H18" s="137" t="str">
        <f t="shared" si="2"/>
        <v/>
      </c>
      <c r="I18" s="141" t="str">
        <f t="shared" si="3"/>
        <v/>
      </c>
      <c r="J18" s="139"/>
      <c r="K18" s="142" t="str">
        <f t="shared" si="4"/>
        <v/>
      </c>
      <c r="L18" s="140" t="str">
        <f t="shared" ref="L18:L22" si="25">IFERROR((K18-$K$7)/86400,"")</f>
        <v/>
      </c>
      <c r="M18" s="143" t="str">
        <f t="shared" ref="M18:M22" si="26">IFERROR((K18-$K$7)/$N$3,"")</f>
        <v/>
      </c>
      <c r="N18" s="144" t="str">
        <f t="shared" ref="N18:N22" si="27">IFERROR($N$3/(H18/3600),"")</f>
        <v/>
      </c>
      <c r="O18" s="145">
        <f t="shared" ref="O18:O22" si="28">ROUND(IF($O$6="MAX=20",AA18,IF($O$6="MAX=30",AB18,IF($O$6="MAX=40",AC18,""))),1)</f>
        <v>20</v>
      </c>
      <c r="P18" s="179"/>
      <c r="Q18" s="147"/>
      <c r="R18" s="188"/>
      <c r="S18" s="188"/>
      <c r="T18" s="204" t="str">
        <f t="shared" si="8"/>
        <v/>
      </c>
      <c r="U18" s="205" t="str">
        <f t="shared" si="9"/>
        <v/>
      </c>
      <c r="V18" s="206" t="str">
        <f t="shared" si="10"/>
        <v/>
      </c>
      <c r="W18" s="207" t="str">
        <f t="shared" si="11"/>
        <v/>
      </c>
      <c r="X18" s="208" t="str">
        <f t="shared" si="12"/>
        <v/>
      </c>
      <c r="Y18" s="209" t="str">
        <f t="shared" si="13"/>
        <v/>
      </c>
      <c r="Z18" s="196"/>
      <c r="AA18" s="210" t="str">
        <f t="shared" si="15"/>
        <v>20.0</v>
      </c>
      <c r="AB18" s="203" t="str">
        <f t="shared" si="16"/>
        <v>30.0</v>
      </c>
      <c r="AC18" s="211">
        <f t="shared" si="17"/>
        <v>370</v>
      </c>
    </row>
    <row r="19" spans="1:29" ht="14" x14ac:dyDescent="0.2">
      <c r="A19" s="108"/>
      <c r="B19" s="136">
        <v>13</v>
      </c>
      <c r="C19" s="137"/>
      <c r="D19" s="138" t="str">
        <f t="shared" si="0"/>
        <v/>
      </c>
      <c r="E19" s="374" t="str">
        <f t="shared" si="1"/>
        <v/>
      </c>
      <c r="F19" s="378">
        <v>13</v>
      </c>
      <c r="G19" s="140"/>
      <c r="H19" s="137" t="str">
        <f t="shared" si="2"/>
        <v/>
      </c>
      <c r="I19" s="141" t="str">
        <f t="shared" si="3"/>
        <v/>
      </c>
      <c r="J19" s="139"/>
      <c r="K19" s="142" t="str">
        <f t="shared" si="4"/>
        <v/>
      </c>
      <c r="L19" s="140" t="str">
        <f t="shared" si="25"/>
        <v/>
      </c>
      <c r="M19" s="143" t="str">
        <f t="shared" si="26"/>
        <v/>
      </c>
      <c r="N19" s="144" t="str">
        <f t="shared" si="27"/>
        <v/>
      </c>
      <c r="O19" s="145">
        <f t="shared" si="28"/>
        <v>20</v>
      </c>
      <c r="P19" s="179"/>
      <c r="Q19" s="147"/>
      <c r="R19" s="188"/>
      <c r="S19" s="188"/>
      <c r="T19" s="204" t="str">
        <f t="shared" si="8"/>
        <v/>
      </c>
      <c r="U19" s="205" t="str">
        <f t="shared" si="9"/>
        <v/>
      </c>
      <c r="V19" s="206" t="str">
        <f t="shared" si="10"/>
        <v/>
      </c>
      <c r="W19" s="207" t="str">
        <f t="shared" si="11"/>
        <v/>
      </c>
      <c r="X19" s="208" t="str">
        <f t="shared" si="12"/>
        <v/>
      </c>
      <c r="Y19" s="209" t="str">
        <f t="shared" si="13"/>
        <v/>
      </c>
      <c r="Z19" s="196"/>
      <c r="AA19" s="210" t="str">
        <f t="shared" si="15"/>
        <v>20.0</v>
      </c>
      <c r="AB19" s="203" t="str">
        <f t="shared" si="16"/>
        <v>30.0</v>
      </c>
      <c r="AC19" s="211">
        <f t="shared" si="17"/>
        <v>400</v>
      </c>
    </row>
    <row r="20" spans="1:29" ht="14" x14ac:dyDescent="0.2">
      <c r="A20" s="108"/>
      <c r="B20" s="136">
        <v>14</v>
      </c>
      <c r="C20" s="137"/>
      <c r="D20" s="138" t="str">
        <f t="shared" si="0"/>
        <v/>
      </c>
      <c r="E20" s="374" t="str">
        <f t="shared" si="1"/>
        <v/>
      </c>
      <c r="F20" s="378">
        <v>14</v>
      </c>
      <c r="G20" s="140"/>
      <c r="H20" s="137" t="str">
        <f t="shared" si="2"/>
        <v/>
      </c>
      <c r="I20" s="141" t="str">
        <f t="shared" si="3"/>
        <v/>
      </c>
      <c r="J20" s="219"/>
      <c r="K20" s="142" t="str">
        <f t="shared" si="4"/>
        <v/>
      </c>
      <c r="L20" s="140" t="str">
        <f t="shared" si="25"/>
        <v/>
      </c>
      <c r="M20" s="143" t="str">
        <f t="shared" si="26"/>
        <v/>
      </c>
      <c r="N20" s="144" t="str">
        <f t="shared" si="27"/>
        <v/>
      </c>
      <c r="O20" s="145">
        <f t="shared" si="28"/>
        <v>20</v>
      </c>
      <c r="P20" s="224"/>
      <c r="Q20" s="147"/>
      <c r="R20" s="188"/>
      <c r="S20" s="188"/>
      <c r="T20" s="204" t="str">
        <f t="shared" si="8"/>
        <v/>
      </c>
      <c r="U20" s="205" t="str">
        <f t="shared" si="9"/>
        <v/>
      </c>
      <c r="V20" s="206" t="str">
        <f t="shared" si="10"/>
        <v/>
      </c>
      <c r="W20" s="207" t="str">
        <f t="shared" si="11"/>
        <v/>
      </c>
      <c r="X20" s="208" t="str">
        <f t="shared" si="12"/>
        <v/>
      </c>
      <c r="Y20" s="209" t="str">
        <f t="shared" si="13"/>
        <v/>
      </c>
      <c r="Z20" s="196"/>
      <c r="AA20" s="210" t="str">
        <f t="shared" si="15"/>
        <v>20.0</v>
      </c>
      <c r="AB20" s="203" t="str">
        <f t="shared" si="16"/>
        <v>30.0</v>
      </c>
      <c r="AC20" s="211">
        <f t="shared" si="17"/>
        <v>430</v>
      </c>
    </row>
    <row r="21" spans="1:29" ht="14" x14ac:dyDescent="0.2">
      <c r="A21" s="108"/>
      <c r="B21" s="148">
        <v>15</v>
      </c>
      <c r="C21" s="361"/>
      <c r="D21" s="150" t="str">
        <f t="shared" si="0"/>
        <v/>
      </c>
      <c r="E21" s="375" t="str">
        <f t="shared" si="1"/>
        <v/>
      </c>
      <c r="F21" s="379">
        <v>15</v>
      </c>
      <c r="G21" s="152"/>
      <c r="H21" s="149" t="str">
        <f t="shared" si="2"/>
        <v/>
      </c>
      <c r="I21" s="163" t="str">
        <f t="shared" si="3"/>
        <v/>
      </c>
      <c r="J21" s="151"/>
      <c r="K21" s="165" t="str">
        <f t="shared" si="4"/>
        <v/>
      </c>
      <c r="L21" s="152" t="str">
        <f t="shared" si="25"/>
        <v/>
      </c>
      <c r="M21" s="166" t="str">
        <f t="shared" si="26"/>
        <v/>
      </c>
      <c r="N21" s="167" t="str">
        <f t="shared" si="27"/>
        <v/>
      </c>
      <c r="O21" s="168">
        <f t="shared" si="28"/>
        <v>20</v>
      </c>
      <c r="P21" s="220"/>
      <c r="Q21" s="162"/>
      <c r="R21" s="188"/>
      <c r="S21" s="188"/>
      <c r="T21" s="204" t="str">
        <f t="shared" si="8"/>
        <v/>
      </c>
      <c r="U21" s="205" t="str">
        <f t="shared" si="9"/>
        <v/>
      </c>
      <c r="V21" s="206" t="str">
        <f t="shared" si="10"/>
        <v/>
      </c>
      <c r="W21" s="207" t="str">
        <f t="shared" si="11"/>
        <v/>
      </c>
      <c r="X21" s="208" t="str">
        <f t="shared" si="12"/>
        <v/>
      </c>
      <c r="Y21" s="209" t="str">
        <f t="shared" si="13"/>
        <v/>
      </c>
      <c r="Z21" s="196"/>
      <c r="AA21" s="210" t="str">
        <f t="shared" si="15"/>
        <v>20.0</v>
      </c>
      <c r="AB21" s="203" t="str">
        <f t="shared" si="16"/>
        <v>30.0</v>
      </c>
      <c r="AC21" s="211">
        <f t="shared" si="17"/>
        <v>460</v>
      </c>
    </row>
    <row r="22" spans="1:29" ht="14" x14ac:dyDescent="0.2">
      <c r="A22" s="108"/>
      <c r="B22" s="177">
        <v>16</v>
      </c>
      <c r="C22" s="169"/>
      <c r="D22" s="182" t="str">
        <f t="shared" si="0"/>
        <v/>
      </c>
      <c r="E22" s="381" t="str">
        <f t="shared" si="1"/>
        <v/>
      </c>
      <c r="F22" s="380">
        <v>16</v>
      </c>
      <c r="G22" s="173"/>
      <c r="H22" s="169" t="str">
        <f t="shared" si="2"/>
        <v/>
      </c>
      <c r="I22" s="170" t="str">
        <f t="shared" ref="I22" si="29">IF($I$6="Ⅰ",W22,IF($I$6="Ⅱ",X22,IF($I$6="Ⅲ",Y22,"")))</f>
        <v/>
      </c>
      <c r="J22" s="355"/>
      <c r="K22" s="172" t="str">
        <f t="shared" si="4"/>
        <v/>
      </c>
      <c r="L22" s="173" t="str">
        <f t="shared" si="25"/>
        <v/>
      </c>
      <c r="M22" s="174" t="str">
        <f t="shared" si="26"/>
        <v/>
      </c>
      <c r="N22" s="175" t="str">
        <f t="shared" si="27"/>
        <v/>
      </c>
      <c r="O22" s="176">
        <f t="shared" si="28"/>
        <v>20</v>
      </c>
      <c r="P22" s="229"/>
      <c r="Q22" s="178"/>
      <c r="R22" s="188"/>
      <c r="S22" s="188"/>
      <c r="T22" s="204" t="str">
        <f t="shared" si="8"/>
        <v/>
      </c>
      <c r="U22" s="205" t="str">
        <f t="shared" si="9"/>
        <v/>
      </c>
      <c r="V22" s="206" t="str">
        <f t="shared" si="10"/>
        <v/>
      </c>
      <c r="W22" s="207" t="str">
        <f t="shared" si="11"/>
        <v/>
      </c>
      <c r="X22" s="208" t="str">
        <f t="shared" si="12"/>
        <v/>
      </c>
      <c r="Y22" s="209" t="str">
        <f t="shared" si="13"/>
        <v/>
      </c>
      <c r="Z22" s="196"/>
      <c r="AA22" s="210" t="str">
        <f t="shared" si="15"/>
        <v>20.0</v>
      </c>
      <c r="AB22" s="203" t="str">
        <f t="shared" si="16"/>
        <v>30.0</v>
      </c>
      <c r="AC22" s="211">
        <f t="shared" si="17"/>
        <v>490</v>
      </c>
    </row>
    <row r="23" spans="1:29" ht="14" x14ac:dyDescent="0.2">
      <c r="A23" s="108"/>
      <c r="B23" s="136"/>
      <c r="C23" s="137"/>
      <c r="D23" s="138" t="str">
        <f t="shared" ref="D23" si="30">IF(ISBLANK(C23),"",VLOOKUP(C23,各艇データ,2,FALSE))</f>
        <v/>
      </c>
      <c r="E23" s="376"/>
      <c r="F23" s="378"/>
      <c r="G23" s="140"/>
      <c r="H23" s="137"/>
      <c r="I23" s="141"/>
      <c r="J23" s="139"/>
      <c r="K23" s="142"/>
      <c r="L23" s="140"/>
      <c r="M23" s="143"/>
      <c r="N23" s="144"/>
      <c r="O23" s="145"/>
      <c r="P23" s="179"/>
      <c r="Q23" s="147"/>
      <c r="R23" s="188"/>
      <c r="S23" s="188"/>
      <c r="T23" s="204" t="str">
        <f t="shared" si="8"/>
        <v/>
      </c>
      <c r="U23" s="205" t="str">
        <f t="shared" si="9"/>
        <v/>
      </c>
      <c r="V23" s="206" t="str">
        <f t="shared" si="10"/>
        <v/>
      </c>
      <c r="W23" s="207" t="str">
        <f t="shared" si="11"/>
        <v/>
      </c>
      <c r="X23" s="208" t="str">
        <f t="shared" si="12"/>
        <v/>
      </c>
      <c r="Y23" s="209" t="str">
        <f t="shared" si="13"/>
        <v/>
      </c>
      <c r="Z23" s="196"/>
      <c r="AA23" s="210" t="str">
        <f t="shared" si="15"/>
        <v/>
      </c>
      <c r="AB23" s="203" t="str">
        <f t="shared" si="16"/>
        <v/>
      </c>
      <c r="AC23" s="211" t="str">
        <f t="shared" si="17"/>
        <v/>
      </c>
    </row>
    <row r="24" spans="1:29" ht="14" x14ac:dyDescent="0.2">
      <c r="A24" s="108"/>
      <c r="B24" s="177"/>
      <c r="C24" s="137"/>
      <c r="D24" s="182"/>
      <c r="E24" s="139"/>
      <c r="F24" s="139"/>
      <c r="G24" s="140"/>
      <c r="H24" s="137"/>
      <c r="I24" s="141"/>
      <c r="J24" s="139"/>
      <c r="K24" s="142"/>
      <c r="L24" s="140"/>
      <c r="M24" s="143"/>
      <c r="N24" s="144"/>
      <c r="O24" s="145"/>
      <c r="P24" s="180"/>
      <c r="Q24" s="147"/>
      <c r="R24" s="188"/>
      <c r="S24" s="188"/>
      <c r="T24" s="204" t="str">
        <f t="shared" si="8"/>
        <v/>
      </c>
      <c r="U24" s="205" t="str">
        <f t="shared" si="9"/>
        <v/>
      </c>
      <c r="V24" s="206" t="str">
        <f t="shared" si="10"/>
        <v/>
      </c>
      <c r="W24" s="207" t="str">
        <f t="shared" si="11"/>
        <v/>
      </c>
      <c r="X24" s="208" t="str">
        <f t="shared" si="12"/>
        <v/>
      </c>
      <c r="Y24" s="209" t="str">
        <f t="shared" si="13"/>
        <v/>
      </c>
      <c r="Z24" s="196"/>
      <c r="AA24" s="210" t="str">
        <f t="shared" si="15"/>
        <v/>
      </c>
      <c r="AB24" s="203" t="str">
        <f t="shared" si="16"/>
        <v/>
      </c>
      <c r="AC24" s="211" t="str">
        <f t="shared" si="17"/>
        <v/>
      </c>
    </row>
    <row r="25" spans="1:29" ht="14" x14ac:dyDescent="0.2">
      <c r="A25" s="108"/>
      <c r="B25" s="136"/>
      <c r="C25" s="137"/>
      <c r="D25" s="138" t="str">
        <f t="shared" ref="D25:D31" si="31">IF(ISBLANK(C25),"",VLOOKUP(C25,各艇データ,2,FALSE))</f>
        <v/>
      </c>
      <c r="E25" s="139"/>
      <c r="F25" s="139"/>
      <c r="G25" s="140"/>
      <c r="H25" s="137"/>
      <c r="I25" s="141"/>
      <c r="J25" s="139"/>
      <c r="K25" s="142"/>
      <c r="L25" s="140"/>
      <c r="M25" s="143"/>
      <c r="N25" s="144"/>
      <c r="O25" s="145"/>
      <c r="P25" s="180"/>
      <c r="Q25" s="147"/>
      <c r="R25" s="188"/>
      <c r="S25" s="188"/>
      <c r="T25" s="204" t="str">
        <f t="shared" si="8"/>
        <v/>
      </c>
      <c r="U25" s="205" t="str">
        <f t="shared" si="9"/>
        <v/>
      </c>
      <c r="V25" s="206" t="str">
        <f t="shared" si="10"/>
        <v/>
      </c>
      <c r="W25" s="207" t="str">
        <f t="shared" si="11"/>
        <v/>
      </c>
      <c r="X25" s="208" t="str">
        <f t="shared" si="12"/>
        <v/>
      </c>
      <c r="Y25" s="209" t="str">
        <f t="shared" si="13"/>
        <v/>
      </c>
      <c r="Z25" s="196"/>
      <c r="AA25" s="210" t="str">
        <f t="shared" si="15"/>
        <v/>
      </c>
      <c r="AB25" s="203" t="str">
        <f t="shared" si="16"/>
        <v/>
      </c>
      <c r="AC25" s="211" t="str">
        <f t="shared" si="17"/>
        <v/>
      </c>
    </row>
    <row r="26" spans="1:29" ht="14" x14ac:dyDescent="0.2">
      <c r="A26" s="108"/>
      <c r="B26" s="148"/>
      <c r="C26" s="149"/>
      <c r="D26" s="150" t="str">
        <f t="shared" si="31"/>
        <v/>
      </c>
      <c r="E26" s="151"/>
      <c r="F26" s="151"/>
      <c r="G26" s="152"/>
      <c r="H26" s="149" t="str">
        <f>IFERROR(IF(G26-$Q$2&lt;=0,"",(G26-$Q$2)*86400),"")</f>
        <v/>
      </c>
      <c r="I26" s="163" t="str">
        <f>IF($I$6="Ⅰ",W26,IF($I$6="Ⅱ",X26,IF($I$6="Ⅲ",Y26,"")))</f>
        <v/>
      </c>
      <c r="J26" s="151"/>
      <c r="K26" s="165" t="str">
        <f>IFERROR(H26*(1+0.01*J26)-I26*$N$3,"")</f>
        <v/>
      </c>
      <c r="L26" s="152" t="str">
        <f>IFERROR((K26-$K$7)/86400,"")</f>
        <v/>
      </c>
      <c r="M26" s="166" t="str">
        <f>IFERROR((K26-$K$7)/$N$3,"")</f>
        <v/>
      </c>
      <c r="N26" s="167" t="str">
        <f>IFERROR($N$3/(H26/3600),"")</f>
        <v/>
      </c>
      <c r="O26" s="168" t="str">
        <f>IF($O$6="MAX=20",AA26,IF($O$6="MAX=30",AB26,IF($O$6="MAX=40",AC26,"")))</f>
        <v/>
      </c>
      <c r="P26" s="181"/>
      <c r="Q26" s="162"/>
      <c r="R26" s="188"/>
      <c r="S26" s="188"/>
      <c r="T26" s="204" t="str">
        <f t="shared" si="8"/>
        <v/>
      </c>
      <c r="U26" s="205" t="str">
        <f t="shared" si="9"/>
        <v/>
      </c>
      <c r="V26" s="206" t="str">
        <f t="shared" si="10"/>
        <v/>
      </c>
      <c r="W26" s="207" t="str">
        <f t="shared" si="11"/>
        <v/>
      </c>
      <c r="X26" s="208" t="str">
        <f t="shared" si="12"/>
        <v/>
      </c>
      <c r="Y26" s="209" t="str">
        <f t="shared" si="13"/>
        <v/>
      </c>
      <c r="Z26" s="196"/>
      <c r="AA26" s="210" t="str">
        <f t="shared" si="15"/>
        <v/>
      </c>
      <c r="AB26" s="203" t="str">
        <f t="shared" si="16"/>
        <v/>
      </c>
      <c r="AC26" s="211" t="str">
        <f t="shared" si="17"/>
        <v/>
      </c>
    </row>
    <row r="27" spans="1:29" ht="14" x14ac:dyDescent="0.2">
      <c r="A27" s="108"/>
      <c r="B27" s="177"/>
      <c r="C27" s="169"/>
      <c r="D27" s="182" t="str">
        <f t="shared" si="31"/>
        <v/>
      </c>
      <c r="E27" s="171"/>
      <c r="F27" s="171"/>
      <c r="G27" s="173"/>
      <c r="H27" s="126" t="str">
        <f>IFERROR(IF(G27-$Q$2&lt;=0,"",(G27-$Q$2)*86400),"")</f>
        <v/>
      </c>
      <c r="I27" s="130"/>
      <c r="J27" s="128"/>
      <c r="K27" s="131" t="str">
        <f>IFERROR(H27*(1+0.01*J27)-I27*$N$3,"")</f>
        <v/>
      </c>
      <c r="L27" s="129" t="str">
        <f>IFERROR((K27-$K$7)/86400,"")</f>
        <v/>
      </c>
      <c r="M27" s="132" t="str">
        <f>IFERROR((K27-$K$7)/$N$3,"")</f>
        <v/>
      </c>
      <c r="N27" s="133" t="str">
        <f>IFERROR($N$3/(H27/3600),"")</f>
        <v/>
      </c>
      <c r="O27" s="134"/>
      <c r="P27" s="183"/>
      <c r="Q27" s="178"/>
      <c r="R27" s="188"/>
      <c r="S27" s="188"/>
      <c r="T27" s="204" t="str">
        <f t="shared" si="8"/>
        <v/>
      </c>
      <c r="U27" s="205" t="str">
        <f t="shared" si="9"/>
        <v/>
      </c>
      <c r="V27" s="206" t="str">
        <f t="shared" si="10"/>
        <v/>
      </c>
      <c r="W27" s="207" t="str">
        <f t="shared" si="11"/>
        <v/>
      </c>
      <c r="X27" s="208" t="str">
        <f t="shared" si="12"/>
        <v/>
      </c>
      <c r="Y27" s="209" t="str">
        <f t="shared" si="13"/>
        <v/>
      </c>
      <c r="Z27" s="196"/>
      <c r="AA27" s="210" t="str">
        <f t="shared" si="15"/>
        <v/>
      </c>
      <c r="AB27" s="203" t="str">
        <f t="shared" si="16"/>
        <v/>
      </c>
      <c r="AC27" s="211" t="str">
        <f t="shared" si="17"/>
        <v/>
      </c>
    </row>
    <row r="28" spans="1:29" ht="14.25" customHeight="1" x14ac:dyDescent="0.2">
      <c r="A28" s="108"/>
      <c r="B28" s="136"/>
      <c r="C28" s="137"/>
      <c r="D28" s="138" t="str">
        <f t="shared" si="31"/>
        <v/>
      </c>
      <c r="E28" s="139"/>
      <c r="F28" s="139"/>
      <c r="G28" s="140"/>
      <c r="H28" s="137"/>
      <c r="I28" s="141"/>
      <c r="J28" s="139"/>
      <c r="K28" s="142"/>
      <c r="L28" s="140"/>
      <c r="M28" s="143"/>
      <c r="N28" s="144"/>
      <c r="O28" s="145"/>
      <c r="P28" s="184"/>
      <c r="Q28" s="147"/>
      <c r="R28" s="188"/>
      <c r="S28" s="188"/>
      <c r="T28" s="204" t="str">
        <f t="shared" si="8"/>
        <v/>
      </c>
      <c r="U28" s="205" t="str">
        <f t="shared" si="9"/>
        <v/>
      </c>
      <c r="V28" s="206" t="str">
        <f t="shared" si="10"/>
        <v/>
      </c>
      <c r="W28" s="207" t="str">
        <f t="shared" si="11"/>
        <v/>
      </c>
      <c r="X28" s="208" t="str">
        <f t="shared" si="12"/>
        <v/>
      </c>
      <c r="Y28" s="209" t="str">
        <f t="shared" si="13"/>
        <v/>
      </c>
      <c r="Z28" s="196"/>
      <c r="AA28" s="210" t="str">
        <f t="shared" si="15"/>
        <v/>
      </c>
      <c r="AB28" s="203" t="str">
        <f t="shared" si="16"/>
        <v/>
      </c>
      <c r="AC28" s="211" t="str">
        <f t="shared" si="17"/>
        <v/>
      </c>
    </row>
    <row r="29" spans="1:29" ht="14" x14ac:dyDescent="0.2">
      <c r="A29" s="108"/>
      <c r="B29" s="136"/>
      <c r="C29" s="137"/>
      <c r="D29" s="138" t="str">
        <f t="shared" si="31"/>
        <v/>
      </c>
      <c r="E29" s="139"/>
      <c r="F29" s="139"/>
      <c r="G29" s="140"/>
      <c r="H29" s="137"/>
      <c r="I29" s="141"/>
      <c r="J29" s="139"/>
      <c r="K29" s="142"/>
      <c r="L29" s="140"/>
      <c r="M29" s="143"/>
      <c r="N29" s="144"/>
      <c r="O29" s="145"/>
      <c r="P29" s="180"/>
      <c r="Q29" s="147"/>
      <c r="R29" s="188"/>
      <c r="S29" s="188"/>
      <c r="T29" s="204" t="str">
        <f t="shared" si="8"/>
        <v/>
      </c>
      <c r="U29" s="205" t="str">
        <f t="shared" si="9"/>
        <v/>
      </c>
      <c r="V29" s="206" t="str">
        <f t="shared" si="10"/>
        <v/>
      </c>
      <c r="W29" s="207" t="str">
        <f t="shared" si="11"/>
        <v/>
      </c>
      <c r="X29" s="208" t="str">
        <f t="shared" si="12"/>
        <v/>
      </c>
      <c r="Y29" s="209" t="str">
        <f t="shared" si="13"/>
        <v/>
      </c>
      <c r="Z29" s="196"/>
      <c r="AA29" s="210" t="str">
        <f t="shared" si="15"/>
        <v/>
      </c>
      <c r="AB29" s="203" t="str">
        <f t="shared" si="16"/>
        <v/>
      </c>
      <c r="AC29" s="211" t="str">
        <f t="shared" si="17"/>
        <v/>
      </c>
    </row>
    <row r="30" spans="1:29" ht="14.25" customHeight="1" x14ac:dyDescent="0.2">
      <c r="A30" s="108"/>
      <c r="B30" s="136"/>
      <c r="C30" s="137"/>
      <c r="D30" s="138" t="str">
        <f t="shared" si="31"/>
        <v/>
      </c>
      <c r="E30" s="139"/>
      <c r="F30" s="139"/>
      <c r="G30" s="140"/>
      <c r="H30" s="137"/>
      <c r="I30" s="141"/>
      <c r="J30" s="139"/>
      <c r="K30" s="142"/>
      <c r="L30" s="140"/>
      <c r="M30" s="143"/>
      <c r="N30" s="144"/>
      <c r="O30" s="145"/>
      <c r="P30" s="180"/>
      <c r="Q30" s="147"/>
      <c r="R30" s="188"/>
      <c r="S30" s="188"/>
      <c r="T30" s="204" t="str">
        <f t="shared" si="8"/>
        <v/>
      </c>
      <c r="U30" s="205" t="str">
        <f t="shared" si="9"/>
        <v/>
      </c>
      <c r="V30" s="206" t="str">
        <f t="shared" si="10"/>
        <v/>
      </c>
      <c r="W30" s="207" t="str">
        <f t="shared" si="11"/>
        <v/>
      </c>
      <c r="X30" s="208" t="str">
        <f t="shared" si="12"/>
        <v/>
      </c>
      <c r="Y30" s="209" t="str">
        <f t="shared" si="13"/>
        <v/>
      </c>
      <c r="Z30" s="196"/>
      <c r="AA30" s="210" t="str">
        <f t="shared" si="15"/>
        <v/>
      </c>
      <c r="AB30" s="203" t="str">
        <f t="shared" si="16"/>
        <v/>
      </c>
      <c r="AC30" s="211" t="str">
        <f t="shared" si="17"/>
        <v/>
      </c>
    </row>
    <row r="31" spans="1:29" ht="14.5" thickBot="1" x14ac:dyDescent="0.25">
      <c r="A31" s="108"/>
      <c r="B31" s="136"/>
      <c r="C31" s="137"/>
      <c r="D31" s="150" t="str">
        <f t="shared" si="31"/>
        <v/>
      </c>
      <c r="E31" s="151"/>
      <c r="F31" s="139"/>
      <c r="G31" s="140"/>
      <c r="H31" s="149" t="str">
        <f>IFERROR(IF(G31-$Q$2&lt;=0,"",(G31-$Q$2)*86400),"")</f>
        <v/>
      </c>
      <c r="I31" s="163" t="str">
        <f>IF($I$6="Ⅰ",W31,IF($I$6="Ⅱ",X31,IF($I$6="Ⅲ",Y31,"")))</f>
        <v/>
      </c>
      <c r="J31" s="151"/>
      <c r="K31" s="165" t="str">
        <f>IFERROR(H31*(1+0.01*J31)-I31*$N$3,"")</f>
        <v/>
      </c>
      <c r="L31" s="152" t="str">
        <f>IFERROR((K31-$K$7)/86400,"")</f>
        <v/>
      </c>
      <c r="M31" s="166" t="str">
        <f>IFERROR((K31-$K$7)/$N$3,"")</f>
        <v/>
      </c>
      <c r="N31" s="167" t="str">
        <f>IFERROR($N$3/(H31/3600),"")</f>
        <v/>
      </c>
      <c r="O31" s="168" t="str">
        <f>IF($O$6="MAX=20",AA31,IF($O$6="MAX=30",AB31,IF($O$6="MAX=40",AC31,"")))</f>
        <v/>
      </c>
      <c r="P31" s="181"/>
      <c r="Q31" s="162"/>
      <c r="R31" s="188"/>
      <c r="S31" s="188"/>
      <c r="T31" s="212" t="str">
        <f t="shared" si="8"/>
        <v/>
      </c>
      <c r="U31" s="213" t="str">
        <f t="shared" si="9"/>
        <v/>
      </c>
      <c r="V31" s="214" t="str">
        <f t="shared" si="10"/>
        <v/>
      </c>
      <c r="W31" s="215" t="str">
        <f t="shared" si="11"/>
        <v/>
      </c>
      <c r="X31" s="216" t="str">
        <f t="shared" si="12"/>
        <v/>
      </c>
      <c r="Y31" s="217" t="str">
        <f t="shared" si="13"/>
        <v/>
      </c>
      <c r="Z31" s="196"/>
      <c r="AA31" s="221" t="str">
        <f t="shared" si="15"/>
        <v/>
      </c>
      <c r="AB31" s="222" t="str">
        <f t="shared" si="16"/>
        <v/>
      </c>
      <c r="AC31" s="223" t="str">
        <f t="shared" si="17"/>
        <v/>
      </c>
    </row>
    <row r="32" spans="1:29" ht="15" customHeight="1" x14ac:dyDescent="0.25">
      <c r="A32" s="108"/>
      <c r="B32" s="440" t="s">
        <v>206</v>
      </c>
      <c r="C32" s="441"/>
      <c r="D32" s="442"/>
      <c r="E32" s="185" t="s">
        <v>162</v>
      </c>
      <c r="F32" s="449" t="s">
        <v>251</v>
      </c>
      <c r="G32" s="450"/>
      <c r="H32" s="467" t="s">
        <v>254</v>
      </c>
      <c r="I32" s="468"/>
      <c r="J32" s="468"/>
      <c r="K32" s="468"/>
      <c r="L32" s="468"/>
      <c r="M32" s="468"/>
      <c r="N32" s="468"/>
      <c r="O32" s="468"/>
      <c r="P32" s="468"/>
      <c r="Q32" s="469"/>
      <c r="R32" s="99"/>
      <c r="S32" s="99"/>
      <c r="T32" s="191"/>
      <c r="U32" s="191"/>
      <c r="V32" s="191"/>
      <c r="Y32" s="191"/>
      <c r="Z32" s="191"/>
    </row>
    <row r="33" spans="1:26" ht="15" customHeight="1" x14ac:dyDescent="0.25">
      <c r="A33" s="108"/>
      <c r="B33" s="443"/>
      <c r="C33" s="444"/>
      <c r="D33" s="445"/>
      <c r="E33" s="186" t="s">
        <v>163</v>
      </c>
      <c r="F33" s="451" t="s">
        <v>252</v>
      </c>
      <c r="G33" s="452"/>
      <c r="H33" s="470"/>
      <c r="I33" s="471"/>
      <c r="J33" s="471"/>
      <c r="K33" s="471"/>
      <c r="L33" s="471"/>
      <c r="M33" s="471"/>
      <c r="N33" s="471"/>
      <c r="O33" s="471"/>
      <c r="P33" s="471"/>
      <c r="Q33" s="472"/>
      <c r="R33" s="99"/>
      <c r="S33" s="99"/>
      <c r="T33" s="191"/>
      <c r="U33" s="191"/>
      <c r="V33" s="191"/>
      <c r="Y33" s="191"/>
      <c r="Z33" s="191"/>
    </row>
    <row r="34" spans="1:26" ht="23.25" customHeight="1" x14ac:dyDescent="0.25">
      <c r="A34" s="108"/>
      <c r="B34" s="446"/>
      <c r="C34" s="447"/>
      <c r="D34" s="448"/>
      <c r="E34" s="186" t="s">
        <v>164</v>
      </c>
      <c r="F34" s="451"/>
      <c r="G34" s="452"/>
      <c r="H34" s="470"/>
      <c r="I34" s="471"/>
      <c r="J34" s="471"/>
      <c r="K34" s="471"/>
      <c r="L34" s="471"/>
      <c r="M34" s="471"/>
      <c r="N34" s="471"/>
      <c r="O34" s="471"/>
      <c r="P34" s="471"/>
      <c r="Q34" s="472"/>
      <c r="R34" s="99"/>
      <c r="S34" s="99"/>
      <c r="T34" s="191"/>
      <c r="U34" s="191"/>
      <c r="V34" s="191"/>
      <c r="Y34" s="191"/>
      <c r="Z34" s="191"/>
    </row>
    <row r="35" spans="1:26" ht="22.5" customHeight="1" x14ac:dyDescent="0.25">
      <c r="A35" s="108"/>
      <c r="B35" s="453" t="s">
        <v>207</v>
      </c>
      <c r="C35" s="454"/>
      <c r="D35" s="455"/>
      <c r="E35" s="464" t="s">
        <v>166</v>
      </c>
      <c r="F35" s="451" t="str">
        <f>参照ﾃﾞｰﾀ!AL14</f>
        <v>飛車角</v>
      </c>
      <c r="G35" s="452"/>
      <c r="H35" s="470"/>
      <c r="I35" s="471"/>
      <c r="J35" s="471"/>
      <c r="K35" s="471"/>
      <c r="L35" s="471"/>
      <c r="M35" s="471"/>
      <c r="N35" s="471"/>
      <c r="O35" s="471"/>
      <c r="P35" s="471"/>
      <c r="Q35" s="472"/>
      <c r="R35" s="99"/>
      <c r="S35" s="99"/>
      <c r="T35" s="191"/>
      <c r="U35" s="191"/>
      <c r="V35" s="191"/>
      <c r="Y35" s="191"/>
      <c r="Z35" s="191"/>
    </row>
    <row r="36" spans="1:26" ht="15" customHeight="1" x14ac:dyDescent="0.25">
      <c r="A36" s="108"/>
      <c r="B36" s="456"/>
      <c r="C36" s="457"/>
      <c r="D36" s="458"/>
      <c r="E36" s="465"/>
      <c r="F36" s="451"/>
      <c r="G36" s="452"/>
      <c r="H36" s="470"/>
      <c r="I36" s="471"/>
      <c r="J36" s="471"/>
      <c r="K36" s="471"/>
      <c r="L36" s="471"/>
      <c r="M36" s="471"/>
      <c r="N36" s="471"/>
      <c r="O36" s="471"/>
      <c r="P36" s="471"/>
      <c r="Q36" s="472"/>
      <c r="R36" s="99"/>
      <c r="S36" s="99"/>
      <c r="T36" s="191"/>
      <c r="U36" s="191"/>
      <c r="V36" s="191"/>
      <c r="Y36" s="191"/>
      <c r="Z36" s="191"/>
    </row>
    <row r="37" spans="1:26" ht="15" customHeight="1" x14ac:dyDescent="0.25">
      <c r="A37" s="108"/>
      <c r="B37" s="456"/>
      <c r="C37" s="457"/>
      <c r="D37" s="458"/>
      <c r="E37" s="185" t="s">
        <v>165</v>
      </c>
      <c r="F37" s="466">
        <v>45249</v>
      </c>
      <c r="G37" s="450"/>
      <c r="H37" s="470"/>
      <c r="I37" s="471"/>
      <c r="J37" s="471"/>
      <c r="K37" s="471"/>
      <c r="L37" s="471"/>
      <c r="M37" s="471"/>
      <c r="N37" s="471"/>
      <c r="O37" s="471"/>
      <c r="P37" s="471"/>
      <c r="Q37" s="472"/>
      <c r="R37" s="99"/>
      <c r="S37" s="99"/>
      <c r="T37" s="191"/>
      <c r="U37" s="191"/>
      <c r="V37" s="191"/>
      <c r="Y37" s="191"/>
      <c r="Z37" s="191"/>
    </row>
    <row r="38" spans="1:26" ht="15" customHeight="1" x14ac:dyDescent="0.25">
      <c r="A38" s="108"/>
      <c r="B38" s="456"/>
      <c r="C38" s="457"/>
      <c r="D38" s="458"/>
      <c r="E38" s="186" t="s">
        <v>178</v>
      </c>
      <c r="F38" s="451" t="s">
        <v>197</v>
      </c>
      <c r="G38" s="452"/>
      <c r="H38" s="470"/>
      <c r="I38" s="471"/>
      <c r="J38" s="471"/>
      <c r="K38" s="471"/>
      <c r="L38" s="471"/>
      <c r="M38" s="471"/>
      <c r="N38" s="471"/>
      <c r="O38" s="471"/>
      <c r="P38" s="471"/>
      <c r="Q38" s="472"/>
      <c r="R38" s="99"/>
      <c r="S38" s="99"/>
      <c r="T38" s="191"/>
      <c r="U38" s="191"/>
      <c r="V38" s="191"/>
      <c r="Y38" s="191"/>
      <c r="Z38" s="191"/>
    </row>
    <row r="39" spans="1:26" ht="15" customHeight="1" x14ac:dyDescent="0.25">
      <c r="A39" s="108"/>
      <c r="B39" s="456"/>
      <c r="C39" s="457"/>
      <c r="D39" s="458"/>
      <c r="E39" s="464" t="s">
        <v>166</v>
      </c>
      <c r="F39" s="451" t="str">
        <f>参照ﾃﾞｰﾀ!AL15</f>
        <v>はやとり</v>
      </c>
      <c r="G39" s="452"/>
      <c r="H39" s="470"/>
      <c r="I39" s="471"/>
      <c r="J39" s="471"/>
      <c r="K39" s="471"/>
      <c r="L39" s="471"/>
      <c r="M39" s="471"/>
      <c r="N39" s="471"/>
      <c r="O39" s="471"/>
      <c r="P39" s="471"/>
      <c r="Q39" s="472"/>
      <c r="R39" s="99"/>
      <c r="S39" s="99"/>
      <c r="T39" s="191"/>
      <c r="U39" s="191"/>
      <c r="V39" s="191"/>
      <c r="Y39" s="191"/>
      <c r="Z39" s="191"/>
    </row>
    <row r="40" spans="1:26" ht="15" customHeight="1" x14ac:dyDescent="0.25">
      <c r="A40" s="108"/>
      <c r="B40" s="456"/>
      <c r="C40" s="457"/>
      <c r="D40" s="458"/>
      <c r="E40" s="464"/>
      <c r="F40" s="451"/>
      <c r="G40" s="452"/>
      <c r="H40" s="470"/>
      <c r="I40" s="471"/>
      <c r="J40" s="471"/>
      <c r="K40" s="471"/>
      <c r="L40" s="471"/>
      <c r="M40" s="471"/>
      <c r="N40" s="471"/>
      <c r="O40" s="471"/>
      <c r="P40" s="471"/>
      <c r="Q40" s="472"/>
      <c r="R40" s="99"/>
      <c r="S40" s="99"/>
      <c r="T40" s="191"/>
      <c r="U40" s="191"/>
      <c r="V40" s="191"/>
      <c r="Y40" s="191"/>
      <c r="Z40" s="191"/>
    </row>
    <row r="41" spans="1:26" ht="11.25" customHeight="1" thickBot="1" x14ac:dyDescent="0.3">
      <c r="A41" s="108"/>
      <c r="B41" s="459"/>
      <c r="C41" s="460"/>
      <c r="D41" s="461"/>
      <c r="E41" s="187"/>
      <c r="F41" s="462"/>
      <c r="G41" s="463"/>
      <c r="H41" s="473"/>
      <c r="I41" s="474"/>
      <c r="J41" s="474"/>
      <c r="K41" s="474"/>
      <c r="L41" s="474"/>
      <c r="M41" s="474"/>
      <c r="N41" s="474"/>
      <c r="O41" s="474"/>
      <c r="P41" s="474"/>
      <c r="Q41" s="475"/>
      <c r="R41" s="99"/>
      <c r="S41" s="99"/>
      <c r="T41" s="191"/>
      <c r="U41" s="191"/>
      <c r="V41" s="191"/>
      <c r="W41" s="191"/>
      <c r="X41" s="191"/>
      <c r="Y41" s="191"/>
      <c r="Z41" s="191"/>
    </row>
    <row r="42" spans="1:26" x14ac:dyDescent="0.2">
      <c r="A42" s="108"/>
      <c r="B42" s="108"/>
      <c r="C42" s="108"/>
      <c r="D42" s="108"/>
      <c r="E42" s="108"/>
      <c r="F42" s="108"/>
      <c r="G42" s="108"/>
      <c r="H42" s="108" t="s">
        <v>244</v>
      </c>
      <c r="I42" s="108"/>
      <c r="J42" s="108"/>
      <c r="K42" s="108"/>
      <c r="L42" s="108"/>
      <c r="M42" s="108"/>
      <c r="N42" s="108"/>
      <c r="O42" s="108"/>
      <c r="P42" s="108"/>
      <c r="Q42" s="108"/>
      <c r="R42" s="108"/>
      <c r="S42" s="108"/>
    </row>
  </sheetData>
  <sheetProtection algorithmName="SHA-512" hashValue="0CpgpzUVWzB4cInBjbRso32v4h/4BQj2Fg/LFE4gQo8GWGrixsrJyHvaMpcmBvR2NIfYyBAnXyQDUTomevIIBw==" saltValue="Oh0TT63vD9KH8peludECpw==" spinCount="100000" sheet="1" objects="1" scenarios="1"/>
  <sortState xmlns:xlrd2="http://schemas.microsoft.com/office/spreadsheetml/2017/richdata2" ref="C7:K21">
    <sortCondition ref="K7:K21"/>
  </sortState>
  <mergeCells count="1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s>
  <phoneticPr fontId="71"/>
  <dataValidations count="8">
    <dataValidation type="list" allowBlank="1" showInputMessage="1" showErrorMessage="1" sqref="P2 F37:G37" xr:uid="{00000000-0002-0000-0400-000000000000}">
      <formula1>開催日</formula1>
    </dataValidation>
    <dataValidation type="list" allowBlank="1" showInputMessage="1" showErrorMessage="1" sqref="Q2" xr:uid="{00000000-0002-0000-0400-000001000000}">
      <formula1>時刻</formula1>
    </dataValidation>
    <dataValidation type="list" allowBlank="1" showInputMessage="1" showErrorMessage="1" sqref="J3:K3" xr:uid="{00000000-0002-0000-0400-000002000000}">
      <formula1>暫定</formula1>
    </dataValidation>
    <dataValidation type="list" allowBlank="1" showInputMessage="1" showErrorMessage="1" sqref="G2" xr:uid="{00000000-0002-0000-0400-000003000000}">
      <formula1>月</formula1>
    </dataValidation>
    <dataValidation type="list" allowBlank="1" showInputMessage="1" showErrorMessage="1" sqref="N2 F38:G38" xr:uid="{00000000-0002-0000-0400-000004000000}">
      <formula1>コース</formula1>
    </dataValidation>
    <dataValidation type="list" showInputMessage="1" showErrorMessage="1" sqref="E3" xr:uid="{00000000-0002-0000-0400-000005000000}">
      <formula1>レース名</formula1>
    </dataValidation>
    <dataValidation type="list" allowBlank="1" showInputMessage="1" showErrorMessage="1" sqref="I6" xr:uid="{00000000-0002-0000-0400-000006000000}">
      <formula1>ＴＡ</formula1>
    </dataValidation>
    <dataValidation type="list" allowBlank="1" showInputMessage="1" showErrorMessage="1" sqref="D3" xr:uid="{00000000-0002-0000-0400-000007000000}">
      <formula1>レース番号</formula1>
    </dataValidation>
  </dataValidations>
  <pageMargins left="0.31496062992125984" right="0" top="0.35433070866141736" bottom="0.19685039370078741" header="0" footer="0"/>
  <pageSetup paperSize="9" scale="97"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42"/>
  <sheetViews>
    <sheetView zoomScale="85" zoomScaleNormal="85" workbookViewId="0">
      <selection activeCell="V38" sqref="V38"/>
    </sheetView>
  </sheetViews>
  <sheetFormatPr defaultColWidth="9" defaultRowHeight="13" x14ac:dyDescent="0.2"/>
  <cols>
    <col min="1" max="1" width="1.7265625" style="190" customWidth="1"/>
    <col min="2" max="2" width="5" style="190" customWidth="1"/>
    <col min="3" max="3" width="7" style="190" customWidth="1"/>
    <col min="4" max="4" width="18" style="190" customWidth="1"/>
    <col min="5" max="5" width="8" style="190" hidden="1" customWidth="1"/>
    <col min="6" max="6" width="5" style="190" customWidth="1"/>
    <col min="7" max="7" width="10.90625" style="190" customWidth="1"/>
    <col min="8" max="8" width="8.36328125" style="190" customWidth="1"/>
    <col min="9" max="9" width="8.6328125" style="190" customWidth="1"/>
    <col min="10" max="10" width="5" style="190" customWidth="1"/>
    <col min="11" max="11" width="8.453125" style="190" customWidth="1"/>
    <col min="12" max="12" width="10.6328125" style="190" bestFit="1" customWidth="1"/>
    <col min="13" max="13" width="9.453125" style="190" customWidth="1"/>
    <col min="14" max="14" width="7.90625" style="190" customWidth="1"/>
    <col min="15" max="15" width="8" style="190" customWidth="1"/>
    <col min="16" max="16" width="12" style="190" bestFit="1" customWidth="1"/>
    <col min="17" max="17" width="11.6328125" style="190" customWidth="1"/>
    <col min="18" max="18" width="1.453125" style="190" customWidth="1"/>
    <col min="19" max="21" width="7.6328125" style="190" hidden="1" customWidth="1"/>
    <col min="22" max="22" width="8.26953125" style="190" customWidth="1"/>
    <col min="23" max="24" width="7.6328125" style="190" customWidth="1"/>
    <col min="25" max="25" width="4.453125" style="190" customWidth="1"/>
    <col min="26" max="28" width="8" style="190" customWidth="1"/>
    <col min="29" max="16384" width="9" style="190"/>
  </cols>
  <sheetData>
    <row r="1" spans="1:30" ht="9.75" customHeight="1" thickBot="1" x14ac:dyDescent="0.25">
      <c r="A1" s="108"/>
      <c r="B1" s="108"/>
      <c r="C1" s="108"/>
      <c r="D1" s="108"/>
      <c r="E1" s="108"/>
      <c r="F1" s="108"/>
      <c r="G1" s="108"/>
      <c r="H1" s="108"/>
      <c r="I1" s="108"/>
      <c r="J1" s="108"/>
      <c r="K1" s="108"/>
      <c r="L1" s="108"/>
      <c r="M1" s="108"/>
      <c r="N1" s="108"/>
      <c r="O1" s="108"/>
      <c r="P1" s="108"/>
      <c r="Q1" s="108"/>
      <c r="R1" s="108"/>
    </row>
    <row r="2" spans="1:30" ht="21" x14ac:dyDescent="0.3">
      <c r="A2" s="108"/>
      <c r="B2" s="99"/>
      <c r="C2" s="100"/>
      <c r="D2" s="426" t="str">
        <f>参照ﾃﾞｰﾀ!P4</f>
        <v>2024年</v>
      </c>
      <c r="E2" s="426"/>
      <c r="F2" s="426"/>
      <c r="G2" s="101" t="s">
        <v>176</v>
      </c>
      <c r="H2" s="102"/>
      <c r="I2" s="103"/>
      <c r="J2" s="99"/>
      <c r="K2" s="104"/>
      <c r="L2" s="99"/>
      <c r="M2" s="105" t="s">
        <v>41</v>
      </c>
      <c r="N2" s="106" t="s">
        <v>63</v>
      </c>
      <c r="O2" s="107" t="s">
        <v>43</v>
      </c>
      <c r="P2" s="240">
        <v>45613</v>
      </c>
      <c r="Q2" s="241">
        <v>0.4375</v>
      </c>
      <c r="R2" s="99"/>
      <c r="S2" s="192" t="s">
        <v>2</v>
      </c>
      <c r="T2" s="191"/>
      <c r="U2" s="191"/>
      <c r="V2" s="191"/>
      <c r="W2" s="191"/>
      <c r="X2" s="191"/>
      <c r="Y2" s="191"/>
    </row>
    <row r="3" spans="1:30" ht="21.75" customHeight="1" thickBot="1" x14ac:dyDescent="0.35">
      <c r="A3" s="108"/>
      <c r="B3" s="99"/>
      <c r="C3" s="108"/>
      <c r="D3" s="109" t="s">
        <v>278</v>
      </c>
      <c r="E3" s="476" t="s">
        <v>53</v>
      </c>
      <c r="F3" s="476"/>
      <c r="G3" s="476"/>
      <c r="H3" s="476"/>
      <c r="I3" s="476"/>
      <c r="J3" s="437" t="s">
        <v>73</v>
      </c>
      <c r="K3" s="437"/>
      <c r="L3" s="99"/>
      <c r="M3" s="110" t="s">
        <v>64</v>
      </c>
      <c r="N3" s="111">
        <f>11.8</f>
        <v>11.8</v>
      </c>
      <c r="O3" s="112" t="s">
        <v>0</v>
      </c>
      <c r="P3" s="113">
        <v>15</v>
      </c>
      <c r="Q3" s="114" t="s">
        <v>1</v>
      </c>
      <c r="R3" s="99"/>
      <c r="S3" s="191" t="s">
        <v>196</v>
      </c>
      <c r="T3" s="191"/>
      <c r="U3" s="191"/>
      <c r="V3" s="192" t="s">
        <v>2</v>
      </c>
      <c r="W3" s="191"/>
      <c r="X3" s="191"/>
      <c r="Y3" s="191"/>
      <c r="Z3" s="193" t="s">
        <v>65</v>
      </c>
    </row>
    <row r="4" spans="1:30" ht="7.5" customHeight="1" thickBot="1" x14ac:dyDescent="0.3">
      <c r="A4" s="108"/>
      <c r="B4" s="99"/>
      <c r="C4" s="99"/>
      <c r="D4" s="99"/>
      <c r="E4" s="99"/>
      <c r="F4" s="99"/>
      <c r="G4" s="99"/>
      <c r="H4" s="99"/>
      <c r="I4" s="99"/>
      <c r="J4" s="99"/>
      <c r="K4" s="99"/>
      <c r="L4" s="99"/>
      <c r="M4" s="99"/>
      <c r="N4" s="99"/>
      <c r="O4" s="99"/>
      <c r="P4" s="99"/>
      <c r="Q4" s="99"/>
      <c r="R4" s="99"/>
      <c r="S4" s="191"/>
      <c r="T4" s="191"/>
      <c r="U4" s="191"/>
      <c r="V4" s="194"/>
      <c r="W4" s="191"/>
      <c r="X4" s="191"/>
      <c r="Y4" s="191"/>
    </row>
    <row r="5" spans="1:30" ht="14" x14ac:dyDescent="0.2">
      <c r="A5" s="108"/>
      <c r="B5" s="115" t="s">
        <v>3</v>
      </c>
      <c r="C5" s="116" t="s">
        <v>4</v>
      </c>
      <c r="D5" s="116" t="s">
        <v>5</v>
      </c>
      <c r="E5" s="116" t="s">
        <v>6</v>
      </c>
      <c r="F5" s="116" t="s">
        <v>7</v>
      </c>
      <c r="G5" s="116" t="s">
        <v>8</v>
      </c>
      <c r="H5" s="116" t="s">
        <v>9</v>
      </c>
      <c r="I5" s="116" t="s">
        <v>10</v>
      </c>
      <c r="J5" s="116" t="s">
        <v>11</v>
      </c>
      <c r="K5" s="116" t="s">
        <v>12</v>
      </c>
      <c r="L5" s="117" t="s">
        <v>208</v>
      </c>
      <c r="M5" s="117" t="s">
        <v>205</v>
      </c>
      <c r="N5" s="116" t="s">
        <v>60</v>
      </c>
      <c r="O5" s="116" t="s">
        <v>13</v>
      </c>
      <c r="P5" s="438" t="s">
        <v>59</v>
      </c>
      <c r="Q5" s="439"/>
      <c r="R5" s="188"/>
      <c r="S5" s="197" t="s">
        <v>10</v>
      </c>
      <c r="T5" s="195" t="s">
        <v>10</v>
      </c>
      <c r="U5" s="198" t="s">
        <v>10</v>
      </c>
      <c r="V5" s="197" t="s">
        <v>10</v>
      </c>
      <c r="W5" s="195" t="s">
        <v>10</v>
      </c>
      <c r="X5" s="198" t="s">
        <v>10</v>
      </c>
      <c r="Y5" s="196"/>
      <c r="Z5" s="197" t="s">
        <v>13</v>
      </c>
      <c r="AA5" s="195" t="s">
        <v>13</v>
      </c>
      <c r="AB5" s="198" t="s">
        <v>13</v>
      </c>
      <c r="AD5" s="197" t="s">
        <v>13</v>
      </c>
    </row>
    <row r="6" spans="1:30" ht="14" x14ac:dyDescent="0.2">
      <c r="A6" s="108"/>
      <c r="B6" s="118"/>
      <c r="C6" s="119" t="s">
        <v>14</v>
      </c>
      <c r="D6" s="120"/>
      <c r="E6" s="121" t="s">
        <v>15</v>
      </c>
      <c r="F6" s="121"/>
      <c r="G6" s="119" t="s">
        <v>16</v>
      </c>
      <c r="H6" s="121" t="s">
        <v>17</v>
      </c>
      <c r="I6" s="119" t="s">
        <v>194</v>
      </c>
      <c r="J6" s="121" t="s">
        <v>18</v>
      </c>
      <c r="K6" s="121" t="s">
        <v>17</v>
      </c>
      <c r="L6" s="119" t="s">
        <v>16</v>
      </c>
      <c r="M6" s="121" t="s">
        <v>35</v>
      </c>
      <c r="N6" s="121" t="s">
        <v>19</v>
      </c>
      <c r="O6" s="119" t="str">
        <f>"MAX=20"</f>
        <v>MAX=20</v>
      </c>
      <c r="P6" s="123"/>
      <c r="Q6" s="124"/>
      <c r="R6" s="189"/>
      <c r="S6" s="201" t="s">
        <v>20</v>
      </c>
      <c r="T6" s="199" t="s">
        <v>22</v>
      </c>
      <c r="U6" s="202" t="s">
        <v>21</v>
      </c>
      <c r="V6" s="201" t="s">
        <v>20</v>
      </c>
      <c r="W6" s="199" t="s">
        <v>22</v>
      </c>
      <c r="X6" s="202" t="s">
        <v>21</v>
      </c>
      <c r="Y6" s="200"/>
      <c r="Z6" s="201" t="s">
        <v>67</v>
      </c>
      <c r="AA6" s="199" t="s">
        <v>68</v>
      </c>
      <c r="AB6" s="202" t="s">
        <v>69</v>
      </c>
      <c r="AD6" s="201" t="s">
        <v>236</v>
      </c>
    </row>
    <row r="7" spans="1:30" ht="14" x14ac:dyDescent="0.2">
      <c r="A7" s="108"/>
      <c r="B7" s="125">
        <v>1</v>
      </c>
      <c r="C7" s="126">
        <v>6732</v>
      </c>
      <c r="D7" s="127" t="str">
        <f t="shared" ref="D7:D20" si="0">IF(ISBLANK(C7),"",VLOOKUP(C7,各艇データ,2,FALSE))</f>
        <v>アイデアル</v>
      </c>
      <c r="E7" s="373">
        <f t="shared" ref="E7:E20" si="1">IF($I$6="Ⅰ",S7,IF($I$6="Ⅱ",T7,IF($I$6="Ⅲ",U7,"")))</f>
        <v>0</v>
      </c>
      <c r="F7" s="128">
        <v>1</v>
      </c>
      <c r="G7" s="129">
        <v>0.52910879629629626</v>
      </c>
      <c r="H7" s="126">
        <f t="shared" ref="H7:H20" si="2">IFERROR(IF(G7-$Q$2&lt;=0,"",(G7-$Q$2)*86400),"")</f>
        <v>7914.9999999999964</v>
      </c>
      <c r="I7" s="130">
        <f t="shared" ref="I7:I20" si="3">IF($I$6="Ⅰ",V7,IF($I$6="Ⅱ",W7,IF($I$6="Ⅲ",X7,"")))</f>
        <v>571.993913255998</v>
      </c>
      <c r="J7" s="128"/>
      <c r="K7" s="131">
        <f t="shared" ref="K7:K20" si="4">IFERROR(H7*(1+0.01*J7)-I7*$N$3,"")</f>
        <v>1165.4718235792197</v>
      </c>
      <c r="L7" s="129">
        <f t="shared" ref="L7:L16" si="5">IFERROR((K7-$K$7)/86400,"")</f>
        <v>0</v>
      </c>
      <c r="M7" s="132">
        <f t="shared" ref="M7:M16" si="6">IFERROR((K7-$K$7)/$N$3,"")</f>
        <v>0</v>
      </c>
      <c r="N7" s="133">
        <f t="shared" ref="N7:N16" si="7">IFERROR($N$3/(H7/3600),"")</f>
        <v>5.3670246367656373</v>
      </c>
      <c r="O7" s="134">
        <f t="shared" ref="O7:O16" si="8">ROUND(IF($O$6="MAX=20",Z7,IF($O$6="MAX=30",AA7,IF($O$6="MAX=40",AB7,""))),1)</f>
        <v>20</v>
      </c>
      <c r="P7" s="230"/>
      <c r="Q7" s="135"/>
      <c r="R7" s="188"/>
      <c r="S7" s="204">
        <f t="shared" ref="S7:S31" si="9">IF(ISBLANK(C7),"",VLOOKUP(C7,各艇データ,3,FALSE))</f>
        <v>0</v>
      </c>
      <c r="T7" s="205">
        <f t="shared" ref="T7:T31" si="10">IF(ISBLANK(C7),"",VLOOKUP(C7,各艇データ,4,FALSE))</f>
        <v>0</v>
      </c>
      <c r="U7" s="206">
        <f t="shared" ref="U7:U31" si="11">IF(ISBLANK(C7),"",VLOOKUP(C7,各艇データ,5,FALSE))</f>
        <v>0</v>
      </c>
      <c r="V7" s="207">
        <f t="shared" ref="V7:V31" si="12">IF(ISBLANK(C7),"",VLOOKUP(C7,各艇データ,6,FALSE))</f>
        <v>855.39381721722395</v>
      </c>
      <c r="W7" s="208">
        <f t="shared" ref="W7:W31" si="13">IF(ISBLANK(C7),"",VLOOKUP(C7,各艇データ,7,FALSE))</f>
        <v>571.993913255998</v>
      </c>
      <c r="X7" s="209">
        <f t="shared" ref="X7:X31" si="14">IF(ISBLANK(C7),"",VLOOKUP(C7,各艇データ,8,FALSE))</f>
        <v>520.62384764970795</v>
      </c>
      <c r="Y7" s="196"/>
      <c r="Z7" s="210">
        <f t="shared" ref="Z7:Z31" si="15">IF(ISBLANK(B7),"",IFERROR(20*($P$3+1-$B7)/$P$3,"20.0"))</f>
        <v>20</v>
      </c>
      <c r="AA7" s="203">
        <f t="shared" ref="AA7:AA31" si="16">IF(ISBLANK(B7),"",IFERROR(30*($P$3+1-$B7)/$P$3,"30.0"))</f>
        <v>30</v>
      </c>
      <c r="AB7" s="211">
        <f t="shared" ref="AB7:AB31" si="17">IF(ISBLANK(B7),"",IFERROR(30*($P$3-$B7)/($P$3-1)+10,"20.0"))</f>
        <v>40</v>
      </c>
      <c r="AD7" s="210">
        <f t="shared" ref="AD7:AD31" si="18">IF(ISBLANK(F7),"",IFERROR(25*($P$3+1-$B7)/$P$3,"25.0"))</f>
        <v>25</v>
      </c>
    </row>
    <row r="8" spans="1:30" ht="14" x14ac:dyDescent="0.2">
      <c r="A8" s="108"/>
      <c r="B8" s="136">
        <v>2</v>
      </c>
      <c r="C8" s="137">
        <v>6269</v>
      </c>
      <c r="D8" s="138" t="str">
        <f t="shared" si="0"/>
        <v>VITTORIA</v>
      </c>
      <c r="E8" s="374">
        <f t="shared" si="1"/>
        <v>0</v>
      </c>
      <c r="F8" s="378">
        <v>2</v>
      </c>
      <c r="G8" s="140">
        <v>0.52974537037037039</v>
      </c>
      <c r="H8" s="137">
        <f t="shared" si="2"/>
        <v>7970.0000000000018</v>
      </c>
      <c r="I8" s="141">
        <f t="shared" si="3"/>
        <v>550.82500000000005</v>
      </c>
      <c r="J8" s="139"/>
      <c r="K8" s="142">
        <f t="shared" si="4"/>
        <v>1470.2650000000012</v>
      </c>
      <c r="L8" s="140">
        <f t="shared" si="5"/>
        <v>3.5276988011664523E-3</v>
      </c>
      <c r="M8" s="143">
        <f t="shared" si="6"/>
        <v>25.829930205150973</v>
      </c>
      <c r="N8" s="144">
        <f t="shared" si="7"/>
        <v>5.329987452948556</v>
      </c>
      <c r="O8" s="145">
        <f t="shared" si="8"/>
        <v>18.7</v>
      </c>
      <c r="P8" s="146"/>
      <c r="Q8" s="147"/>
      <c r="R8" s="188"/>
      <c r="S8" s="204">
        <f t="shared" si="9"/>
        <v>0</v>
      </c>
      <c r="T8" s="205">
        <f t="shared" si="10"/>
        <v>0</v>
      </c>
      <c r="U8" s="206">
        <f t="shared" si="11"/>
        <v>0</v>
      </c>
      <c r="V8" s="207">
        <f t="shared" si="12"/>
        <v>814.9</v>
      </c>
      <c r="W8" s="208">
        <f t="shared" si="13"/>
        <v>550.82500000000005</v>
      </c>
      <c r="X8" s="209">
        <f t="shared" si="14"/>
        <v>497.5</v>
      </c>
      <c r="Y8" s="196"/>
      <c r="Z8" s="210">
        <f t="shared" si="15"/>
        <v>18.666666666666668</v>
      </c>
      <c r="AA8" s="203">
        <f t="shared" si="16"/>
        <v>28</v>
      </c>
      <c r="AB8" s="211">
        <f t="shared" si="17"/>
        <v>37.857142857142861</v>
      </c>
      <c r="AD8" s="210">
        <f t="shared" si="18"/>
        <v>23.333333333333332</v>
      </c>
    </row>
    <row r="9" spans="1:30" ht="14" x14ac:dyDescent="0.2">
      <c r="A9" s="108"/>
      <c r="B9" s="136">
        <v>3</v>
      </c>
      <c r="C9" s="137">
        <v>150</v>
      </c>
      <c r="D9" s="138" t="str">
        <f t="shared" si="0"/>
        <v>SHARK X</v>
      </c>
      <c r="E9" s="374">
        <f t="shared" si="1"/>
        <v>0</v>
      </c>
      <c r="F9" s="139">
        <v>3</v>
      </c>
      <c r="G9" s="140">
        <v>0.53899305555555554</v>
      </c>
      <c r="H9" s="137">
        <f t="shared" si="2"/>
        <v>8768.9999999999982</v>
      </c>
      <c r="I9" s="141">
        <f t="shared" si="3"/>
        <v>581.07500000000005</v>
      </c>
      <c r="J9" s="139"/>
      <c r="K9" s="142">
        <f t="shared" si="4"/>
        <v>1912.3149999999969</v>
      </c>
      <c r="L9" s="140">
        <f t="shared" si="5"/>
        <v>8.6440182456108457E-3</v>
      </c>
      <c r="M9" s="143">
        <f t="shared" si="6"/>
        <v>63.291794611930264</v>
      </c>
      <c r="N9" s="144">
        <f t="shared" si="7"/>
        <v>4.8443380088949723</v>
      </c>
      <c r="O9" s="145">
        <f t="shared" si="8"/>
        <v>17.3</v>
      </c>
      <c r="P9" s="146"/>
      <c r="Q9" s="147"/>
      <c r="R9" s="188"/>
      <c r="S9" s="204">
        <f t="shared" si="9"/>
        <v>0</v>
      </c>
      <c r="T9" s="205">
        <f t="shared" si="10"/>
        <v>0</v>
      </c>
      <c r="U9" s="206">
        <f t="shared" si="11"/>
        <v>0</v>
      </c>
      <c r="V9" s="207">
        <f t="shared" si="12"/>
        <v>862.95</v>
      </c>
      <c r="W9" s="208">
        <f t="shared" si="13"/>
        <v>581.07500000000005</v>
      </c>
      <c r="X9" s="209">
        <f t="shared" si="14"/>
        <v>526.25</v>
      </c>
      <c r="Y9" s="196"/>
      <c r="Z9" s="210">
        <f t="shared" si="15"/>
        <v>17.333333333333332</v>
      </c>
      <c r="AA9" s="203">
        <f t="shared" si="16"/>
        <v>26</v>
      </c>
      <c r="AB9" s="211">
        <f t="shared" si="17"/>
        <v>35.714285714285715</v>
      </c>
      <c r="AD9" s="210">
        <f t="shared" si="18"/>
        <v>21.666666666666668</v>
      </c>
    </row>
    <row r="10" spans="1:30" ht="14" x14ac:dyDescent="0.2">
      <c r="A10" s="108"/>
      <c r="B10" s="136">
        <v>4</v>
      </c>
      <c r="C10" s="137">
        <v>321</v>
      </c>
      <c r="D10" s="138" t="str">
        <f t="shared" si="0"/>
        <v>かまくら</v>
      </c>
      <c r="E10" s="374">
        <f t="shared" si="1"/>
        <v>0</v>
      </c>
      <c r="F10" s="378">
        <v>4</v>
      </c>
      <c r="G10" s="140">
        <v>0.53956018518518523</v>
      </c>
      <c r="H10" s="137">
        <f t="shared" si="2"/>
        <v>8818.0000000000036</v>
      </c>
      <c r="I10" s="141">
        <f t="shared" si="3"/>
        <v>566.375</v>
      </c>
      <c r="J10" s="219"/>
      <c r="K10" s="142">
        <f t="shared" si="4"/>
        <v>2134.7750000000033</v>
      </c>
      <c r="L10" s="140">
        <f t="shared" si="5"/>
        <v>1.1218786764129438E-2</v>
      </c>
      <c r="M10" s="143">
        <f t="shared" si="6"/>
        <v>82.144336984812156</v>
      </c>
      <c r="N10" s="144">
        <f t="shared" si="7"/>
        <v>4.8174189158539331</v>
      </c>
      <c r="O10" s="145">
        <f t="shared" si="8"/>
        <v>16</v>
      </c>
      <c r="P10" s="218"/>
      <c r="Q10" s="147"/>
      <c r="R10" s="188"/>
      <c r="S10" s="204">
        <f t="shared" si="9"/>
        <v>0</v>
      </c>
      <c r="T10" s="205">
        <f t="shared" si="10"/>
        <v>0</v>
      </c>
      <c r="U10" s="206">
        <f t="shared" si="11"/>
        <v>0</v>
      </c>
      <c r="V10" s="207">
        <f t="shared" si="12"/>
        <v>845.65</v>
      </c>
      <c r="W10" s="208">
        <f t="shared" si="13"/>
        <v>566.375</v>
      </c>
      <c r="X10" s="209">
        <f t="shared" si="14"/>
        <v>508.7</v>
      </c>
      <c r="Y10" s="196"/>
      <c r="Z10" s="210">
        <f t="shared" si="15"/>
        <v>16</v>
      </c>
      <c r="AA10" s="203">
        <f t="shared" si="16"/>
        <v>24</v>
      </c>
      <c r="AB10" s="211">
        <f t="shared" si="17"/>
        <v>33.571428571428569</v>
      </c>
      <c r="AD10" s="210">
        <f t="shared" si="18"/>
        <v>20</v>
      </c>
    </row>
    <row r="11" spans="1:30" ht="14" x14ac:dyDescent="0.2">
      <c r="A11" s="108"/>
      <c r="B11" s="148">
        <v>5</v>
      </c>
      <c r="C11" s="149">
        <v>5537</v>
      </c>
      <c r="D11" s="150" t="str">
        <f t="shared" si="0"/>
        <v>SUNNY QUEEN</v>
      </c>
      <c r="E11" s="375">
        <f t="shared" si="1"/>
        <v>0</v>
      </c>
      <c r="F11" s="151">
        <v>6</v>
      </c>
      <c r="G11" s="152">
        <v>0.54912037037037043</v>
      </c>
      <c r="H11" s="153">
        <f t="shared" si="2"/>
        <v>9644.0000000000055</v>
      </c>
      <c r="I11" s="154">
        <f t="shared" si="3"/>
        <v>595.70000000000005</v>
      </c>
      <c r="J11" s="155"/>
      <c r="K11" s="156">
        <f t="shared" si="4"/>
        <v>2614.7400000000043</v>
      </c>
      <c r="L11" s="157">
        <f t="shared" si="5"/>
        <v>1.6773937227092413E-2</v>
      </c>
      <c r="M11" s="158">
        <f t="shared" si="6"/>
        <v>122.81933698481224</v>
      </c>
      <c r="N11" s="159">
        <f t="shared" si="7"/>
        <v>4.4048112816258795</v>
      </c>
      <c r="O11" s="168">
        <f t="shared" si="8"/>
        <v>14.7</v>
      </c>
      <c r="P11" s="161"/>
      <c r="Q11" s="162"/>
      <c r="R11" s="188"/>
      <c r="S11" s="204">
        <f t="shared" si="9"/>
        <v>0</v>
      </c>
      <c r="T11" s="205">
        <f t="shared" si="10"/>
        <v>0</v>
      </c>
      <c r="U11" s="206">
        <f t="shared" si="11"/>
        <v>0</v>
      </c>
      <c r="V11" s="207">
        <f t="shared" si="12"/>
        <v>896.05</v>
      </c>
      <c r="W11" s="208">
        <f t="shared" si="13"/>
        <v>595.70000000000005</v>
      </c>
      <c r="X11" s="209">
        <f t="shared" si="14"/>
        <v>538.6</v>
      </c>
      <c r="Y11" s="196"/>
      <c r="Z11" s="210">
        <f t="shared" si="15"/>
        <v>14.666666666666666</v>
      </c>
      <c r="AA11" s="203">
        <f t="shared" si="16"/>
        <v>22</v>
      </c>
      <c r="AB11" s="211">
        <f t="shared" si="17"/>
        <v>31.428571428571427</v>
      </c>
      <c r="AD11" s="210">
        <f t="shared" si="18"/>
        <v>18.333333333333332</v>
      </c>
    </row>
    <row r="12" spans="1:30" ht="14" x14ac:dyDescent="0.2">
      <c r="A12" s="108"/>
      <c r="B12" s="125">
        <v>6</v>
      </c>
      <c r="C12" s="126">
        <v>380</v>
      </c>
      <c r="D12" s="127" t="str">
        <f t="shared" si="0"/>
        <v>テティス</v>
      </c>
      <c r="E12" s="373">
        <f t="shared" si="1"/>
        <v>0</v>
      </c>
      <c r="F12" s="128">
        <v>5</v>
      </c>
      <c r="G12" s="129">
        <v>0.5465740740740741</v>
      </c>
      <c r="H12" s="126">
        <f t="shared" si="2"/>
        <v>9424.0000000000018</v>
      </c>
      <c r="I12" s="130">
        <f t="shared" si="3"/>
        <v>557.82500000000005</v>
      </c>
      <c r="J12" s="128"/>
      <c r="K12" s="131">
        <f t="shared" si="4"/>
        <v>2841.6650000000009</v>
      </c>
      <c r="L12" s="129">
        <f t="shared" si="5"/>
        <v>1.9400383986351633E-2</v>
      </c>
      <c r="M12" s="132">
        <f t="shared" si="6"/>
        <v>142.05026918820178</v>
      </c>
      <c r="N12" s="133">
        <f t="shared" si="7"/>
        <v>4.5076400679117139</v>
      </c>
      <c r="O12" s="134">
        <f t="shared" si="8"/>
        <v>13.3</v>
      </c>
      <c r="P12" s="108"/>
      <c r="Q12" s="135"/>
      <c r="R12" s="188"/>
      <c r="S12" s="204">
        <f t="shared" si="9"/>
        <v>0</v>
      </c>
      <c r="T12" s="205">
        <f t="shared" si="10"/>
        <v>0</v>
      </c>
      <c r="U12" s="206">
        <f t="shared" si="11"/>
        <v>0</v>
      </c>
      <c r="V12" s="207">
        <f t="shared" si="12"/>
        <v>837</v>
      </c>
      <c r="W12" s="208">
        <f t="shared" si="13"/>
        <v>557.82500000000005</v>
      </c>
      <c r="X12" s="209">
        <f t="shared" si="14"/>
        <v>507</v>
      </c>
      <c r="Y12" s="196"/>
      <c r="Z12" s="210">
        <f t="shared" si="15"/>
        <v>13.333333333333334</v>
      </c>
      <c r="AA12" s="203">
        <f t="shared" si="16"/>
        <v>20</v>
      </c>
      <c r="AB12" s="211">
        <f t="shared" si="17"/>
        <v>29.285714285714285</v>
      </c>
      <c r="AD12" s="210">
        <f t="shared" si="18"/>
        <v>16.666666666666668</v>
      </c>
    </row>
    <row r="13" spans="1:30" ht="14" x14ac:dyDescent="0.2">
      <c r="A13" s="108"/>
      <c r="B13" s="136">
        <v>7</v>
      </c>
      <c r="C13" s="137">
        <v>199</v>
      </c>
      <c r="D13" s="138" t="str">
        <f t="shared" si="0"/>
        <v>サ－モン4</v>
      </c>
      <c r="E13" s="374">
        <f t="shared" si="1"/>
        <v>0</v>
      </c>
      <c r="F13" s="139">
        <v>8</v>
      </c>
      <c r="G13" s="140">
        <v>0.55120370370370375</v>
      </c>
      <c r="H13" s="137">
        <f t="shared" si="2"/>
        <v>9824.0000000000036</v>
      </c>
      <c r="I13" s="141">
        <f t="shared" si="3"/>
        <v>568</v>
      </c>
      <c r="J13" s="139"/>
      <c r="K13" s="142">
        <f t="shared" si="4"/>
        <v>3121.6000000000031</v>
      </c>
      <c r="L13" s="140">
        <f t="shared" si="5"/>
        <v>2.2640372412277586E-2</v>
      </c>
      <c r="M13" s="143">
        <f t="shared" si="6"/>
        <v>165.77357427294774</v>
      </c>
      <c r="N13" s="144">
        <f t="shared" si="7"/>
        <v>4.3241042345276854</v>
      </c>
      <c r="O13" s="145">
        <f t="shared" si="8"/>
        <v>12</v>
      </c>
      <c r="P13" s="179"/>
      <c r="Q13" s="147"/>
      <c r="R13" s="188"/>
      <c r="S13" s="204">
        <f t="shared" si="9"/>
        <v>0</v>
      </c>
      <c r="T13" s="205">
        <f t="shared" si="10"/>
        <v>0</v>
      </c>
      <c r="U13" s="206">
        <f t="shared" si="11"/>
        <v>0</v>
      </c>
      <c r="V13" s="207">
        <f t="shared" si="12"/>
        <v>878.35</v>
      </c>
      <c r="W13" s="208">
        <f t="shared" si="13"/>
        <v>568</v>
      </c>
      <c r="X13" s="209">
        <f t="shared" si="14"/>
        <v>505.6</v>
      </c>
      <c r="Y13" s="196"/>
      <c r="Z13" s="210">
        <f t="shared" si="15"/>
        <v>12</v>
      </c>
      <c r="AA13" s="203">
        <f t="shared" si="16"/>
        <v>18</v>
      </c>
      <c r="AB13" s="211">
        <f t="shared" si="17"/>
        <v>27.142857142857142</v>
      </c>
      <c r="AD13" s="210">
        <f t="shared" si="18"/>
        <v>15</v>
      </c>
    </row>
    <row r="14" spans="1:30" ht="14" x14ac:dyDescent="0.2">
      <c r="A14" s="108"/>
      <c r="B14" s="136">
        <v>8</v>
      </c>
      <c r="C14" s="137">
        <v>1733</v>
      </c>
      <c r="D14" s="138" t="str">
        <f t="shared" si="0"/>
        <v>ケロニア</v>
      </c>
      <c r="E14" s="374">
        <f t="shared" si="1"/>
        <v>0</v>
      </c>
      <c r="F14" s="139">
        <v>7</v>
      </c>
      <c r="G14" s="140">
        <v>0.55045138888888889</v>
      </c>
      <c r="H14" s="137">
        <f t="shared" si="2"/>
        <v>9759</v>
      </c>
      <c r="I14" s="141">
        <f t="shared" si="3"/>
        <v>559.9</v>
      </c>
      <c r="J14" s="139"/>
      <c r="K14" s="142">
        <f t="shared" si="4"/>
        <v>3152.1800000000003</v>
      </c>
      <c r="L14" s="140">
        <f t="shared" si="5"/>
        <v>2.2994307597462738E-2</v>
      </c>
      <c r="M14" s="143">
        <f t="shared" si="6"/>
        <v>168.36509969667631</v>
      </c>
      <c r="N14" s="144">
        <f t="shared" si="7"/>
        <v>4.352905010759299</v>
      </c>
      <c r="O14" s="145">
        <f t="shared" si="8"/>
        <v>10.7</v>
      </c>
      <c r="P14" s="146"/>
      <c r="Q14" s="147"/>
      <c r="R14" s="188"/>
      <c r="S14" s="204">
        <f t="shared" si="9"/>
        <v>0</v>
      </c>
      <c r="T14" s="205">
        <f t="shared" si="10"/>
        <v>0</v>
      </c>
      <c r="U14" s="206">
        <f t="shared" si="11"/>
        <v>0</v>
      </c>
      <c r="V14" s="207">
        <f t="shared" si="12"/>
        <v>852.05</v>
      </c>
      <c r="W14" s="208">
        <f t="shared" si="13"/>
        <v>559.9</v>
      </c>
      <c r="X14" s="209">
        <f t="shared" si="14"/>
        <v>501.85</v>
      </c>
      <c r="Y14" s="196"/>
      <c r="Z14" s="210">
        <f t="shared" si="15"/>
        <v>10.666666666666666</v>
      </c>
      <c r="AA14" s="203">
        <f t="shared" si="16"/>
        <v>16</v>
      </c>
      <c r="AB14" s="211">
        <f t="shared" si="17"/>
        <v>25</v>
      </c>
      <c r="AD14" s="210">
        <f t="shared" si="18"/>
        <v>13.333333333333334</v>
      </c>
    </row>
    <row r="15" spans="1:30" ht="14" x14ac:dyDescent="0.2">
      <c r="A15" s="108"/>
      <c r="B15" s="136">
        <v>9</v>
      </c>
      <c r="C15" s="137">
        <v>6934</v>
      </c>
      <c r="D15" s="138" t="str">
        <f t="shared" si="0"/>
        <v>香</v>
      </c>
      <c r="E15" s="374">
        <f t="shared" si="1"/>
        <v>0</v>
      </c>
      <c r="F15" s="139">
        <v>11</v>
      </c>
      <c r="G15" s="140">
        <v>0.56739583333333332</v>
      </c>
      <c r="H15" s="137">
        <f t="shared" si="2"/>
        <v>11222.999999999998</v>
      </c>
      <c r="I15" s="141">
        <f t="shared" si="3"/>
        <v>643.25</v>
      </c>
      <c r="J15" s="139"/>
      <c r="K15" s="142">
        <f t="shared" si="4"/>
        <v>3632.6499999999978</v>
      </c>
      <c r="L15" s="140">
        <f t="shared" si="5"/>
        <v>2.8555302967833079E-2</v>
      </c>
      <c r="M15" s="143">
        <f t="shared" si="6"/>
        <v>209.08289630684558</v>
      </c>
      <c r="N15" s="144">
        <f t="shared" si="7"/>
        <v>3.7850842020850046</v>
      </c>
      <c r="O15" s="145">
        <f t="shared" si="8"/>
        <v>9.3000000000000007</v>
      </c>
      <c r="P15" s="179"/>
      <c r="Q15" s="147"/>
      <c r="R15" s="188"/>
      <c r="S15" s="204">
        <f t="shared" si="9"/>
        <v>0</v>
      </c>
      <c r="T15" s="205">
        <f t="shared" si="10"/>
        <v>0</v>
      </c>
      <c r="U15" s="206">
        <f t="shared" si="11"/>
        <v>0</v>
      </c>
      <c r="V15" s="207">
        <f t="shared" si="12"/>
        <v>995.85</v>
      </c>
      <c r="W15" s="208">
        <f t="shared" si="13"/>
        <v>643.25</v>
      </c>
      <c r="X15" s="209">
        <f t="shared" si="14"/>
        <v>572.29999999999995</v>
      </c>
      <c r="Y15" s="196"/>
      <c r="Z15" s="210">
        <f t="shared" si="15"/>
        <v>9.3333333333333339</v>
      </c>
      <c r="AA15" s="203">
        <f t="shared" si="16"/>
        <v>14</v>
      </c>
      <c r="AB15" s="211">
        <f t="shared" si="17"/>
        <v>22.857142857142858</v>
      </c>
      <c r="AD15" s="210">
        <f t="shared" si="18"/>
        <v>11.666666666666666</v>
      </c>
    </row>
    <row r="16" spans="1:30" ht="14" x14ac:dyDescent="0.2">
      <c r="A16" s="108"/>
      <c r="B16" s="148">
        <v>10</v>
      </c>
      <c r="C16" s="149">
        <v>1403</v>
      </c>
      <c r="D16" s="150" t="str">
        <f t="shared" si="0"/>
        <v>Bitter End</v>
      </c>
      <c r="E16" s="375">
        <f t="shared" si="1"/>
        <v>0</v>
      </c>
      <c r="F16" s="151">
        <v>9</v>
      </c>
      <c r="G16" s="152">
        <v>0.55947916666666664</v>
      </c>
      <c r="H16" s="149">
        <f t="shared" si="2"/>
        <v>10538.999999999998</v>
      </c>
      <c r="I16" s="163">
        <f t="shared" si="3"/>
        <v>575.125</v>
      </c>
      <c r="J16" s="151"/>
      <c r="K16" s="165">
        <f t="shared" si="4"/>
        <v>3752.5249999999978</v>
      </c>
      <c r="L16" s="152">
        <f t="shared" si="5"/>
        <v>2.9942745097462708E-2</v>
      </c>
      <c r="M16" s="166">
        <f t="shared" si="6"/>
        <v>219.24179461193035</v>
      </c>
      <c r="N16" s="167">
        <f t="shared" si="7"/>
        <v>4.0307429547395399</v>
      </c>
      <c r="O16" s="168">
        <f t="shared" si="8"/>
        <v>8</v>
      </c>
      <c r="P16" s="220"/>
      <c r="Q16" s="162"/>
      <c r="R16" s="188"/>
      <c r="S16" s="204">
        <f t="shared" si="9"/>
        <v>0</v>
      </c>
      <c r="T16" s="205">
        <f t="shared" si="10"/>
        <v>0</v>
      </c>
      <c r="U16" s="206">
        <f t="shared" si="11"/>
        <v>0</v>
      </c>
      <c r="V16" s="207">
        <f t="shared" si="12"/>
        <v>879.45</v>
      </c>
      <c r="W16" s="208">
        <f t="shared" si="13"/>
        <v>575.125</v>
      </c>
      <c r="X16" s="209">
        <f t="shared" si="14"/>
        <v>519.54999999999995</v>
      </c>
      <c r="Y16" s="196"/>
      <c r="Z16" s="210">
        <f t="shared" si="15"/>
        <v>8</v>
      </c>
      <c r="AA16" s="203">
        <f t="shared" si="16"/>
        <v>12</v>
      </c>
      <c r="AB16" s="211">
        <f t="shared" si="17"/>
        <v>20.714285714285715</v>
      </c>
      <c r="AD16" s="210">
        <f t="shared" si="18"/>
        <v>10</v>
      </c>
    </row>
    <row r="17" spans="1:30" ht="14" x14ac:dyDescent="0.2">
      <c r="A17" s="108"/>
      <c r="B17" s="125">
        <v>11</v>
      </c>
      <c r="C17" s="126">
        <v>131</v>
      </c>
      <c r="D17" s="127" t="str">
        <f t="shared" si="0"/>
        <v>ふるたか</v>
      </c>
      <c r="E17" s="373">
        <f t="shared" si="1"/>
        <v>0</v>
      </c>
      <c r="F17" s="128">
        <v>10</v>
      </c>
      <c r="G17" s="129">
        <v>0.56332175925925931</v>
      </c>
      <c r="H17" s="126">
        <f t="shared" si="2"/>
        <v>10871.000000000005</v>
      </c>
      <c r="I17" s="130">
        <f t="shared" si="3"/>
        <v>587.55212564843805</v>
      </c>
      <c r="J17" s="425"/>
      <c r="K17" s="131">
        <f t="shared" si="4"/>
        <v>3937.8849173484359</v>
      </c>
      <c r="L17" s="129">
        <f t="shared" ref="L17:L26" si="19">IFERROR((K17-$K$7)/86400,"")</f>
        <v>3.2088114511217777E-2</v>
      </c>
      <c r="M17" s="132">
        <f t="shared" ref="M17:M26" si="20">IFERROR((K17-$K$7)/$N$3,"")</f>
        <v>234.95026218383185</v>
      </c>
      <c r="N17" s="133">
        <f t="shared" ref="N17:N26" si="21">IFERROR($N$3/(H17/3600),"")</f>
        <v>3.9076441909667907</v>
      </c>
      <c r="O17" s="134">
        <f t="shared" ref="O17:O20" si="22">ROUND(IF($O$6="MAX=20",Z17,IF($O$6="MAX=30",AA17,IF($O$6="MAX=40",AB17,""))),1)</f>
        <v>6.7</v>
      </c>
      <c r="P17" s="224"/>
      <c r="Q17" s="135"/>
      <c r="R17" s="188"/>
      <c r="S17" s="204">
        <f t="shared" si="9"/>
        <v>0</v>
      </c>
      <c r="T17" s="205">
        <f t="shared" si="10"/>
        <v>0</v>
      </c>
      <c r="U17" s="206">
        <f t="shared" si="11"/>
        <v>0</v>
      </c>
      <c r="V17" s="207">
        <f t="shared" si="12"/>
        <v>900.07179410207902</v>
      </c>
      <c r="W17" s="208">
        <f t="shared" si="13"/>
        <v>587.55212564843805</v>
      </c>
      <c r="X17" s="209">
        <f t="shared" si="14"/>
        <v>533.64966543912703</v>
      </c>
      <c r="Y17" s="196"/>
      <c r="Z17" s="210">
        <f t="shared" si="15"/>
        <v>6.666666666666667</v>
      </c>
      <c r="AA17" s="203">
        <f t="shared" si="16"/>
        <v>10</v>
      </c>
      <c r="AB17" s="211">
        <f t="shared" si="17"/>
        <v>18.571428571428569</v>
      </c>
      <c r="AD17" s="210">
        <f t="shared" si="18"/>
        <v>8.3333333333333339</v>
      </c>
    </row>
    <row r="18" spans="1:30" ht="14" x14ac:dyDescent="0.2">
      <c r="A18" s="108"/>
      <c r="B18" s="136">
        <v>12</v>
      </c>
      <c r="C18" s="137">
        <v>1985</v>
      </c>
      <c r="D18" s="138" t="str">
        <f t="shared" si="0"/>
        <v>波勝</v>
      </c>
      <c r="E18" s="374">
        <f t="shared" si="1"/>
        <v>0</v>
      </c>
      <c r="F18" s="378">
        <v>12</v>
      </c>
      <c r="G18" s="140">
        <v>0.58129629629629631</v>
      </c>
      <c r="H18" s="137">
        <f t="shared" si="2"/>
        <v>12424.000000000002</v>
      </c>
      <c r="I18" s="141">
        <f t="shared" si="3"/>
        <v>632.67499999999995</v>
      </c>
      <c r="J18" s="139"/>
      <c r="K18" s="142">
        <f t="shared" si="4"/>
        <v>4958.4350000000022</v>
      </c>
      <c r="L18" s="140">
        <f t="shared" si="19"/>
        <v>4.390003676412943E-2</v>
      </c>
      <c r="M18" s="143">
        <f t="shared" si="20"/>
        <v>321.43755732379509</v>
      </c>
      <c r="N18" s="144">
        <f t="shared" si="21"/>
        <v>3.419188667095943</v>
      </c>
      <c r="O18" s="145">
        <f t="shared" si="22"/>
        <v>5.3</v>
      </c>
      <c r="P18" s="179"/>
      <c r="Q18" s="147"/>
      <c r="R18" s="188"/>
      <c r="S18" s="204">
        <f t="shared" si="9"/>
        <v>0</v>
      </c>
      <c r="T18" s="205">
        <f t="shared" si="10"/>
        <v>0</v>
      </c>
      <c r="U18" s="206">
        <f t="shared" si="11"/>
        <v>0</v>
      </c>
      <c r="V18" s="207">
        <f t="shared" si="12"/>
        <v>939.05</v>
      </c>
      <c r="W18" s="208">
        <f t="shared" si="13"/>
        <v>632.67499999999995</v>
      </c>
      <c r="X18" s="209">
        <f t="shared" si="14"/>
        <v>579.04999999999995</v>
      </c>
      <c r="Y18" s="196"/>
      <c r="Z18" s="210">
        <f t="shared" si="15"/>
        <v>5.333333333333333</v>
      </c>
      <c r="AA18" s="203">
        <f t="shared" si="16"/>
        <v>8</v>
      </c>
      <c r="AB18" s="211">
        <f t="shared" si="17"/>
        <v>16.428571428571431</v>
      </c>
      <c r="AD18" s="210">
        <f t="shared" si="18"/>
        <v>6.666666666666667</v>
      </c>
    </row>
    <row r="19" spans="1:30" ht="14" x14ac:dyDescent="0.2">
      <c r="A19" s="108"/>
      <c r="B19" s="136">
        <v>13</v>
      </c>
      <c r="C19" s="137">
        <v>7177</v>
      </c>
      <c r="D19" s="138" t="str">
        <f t="shared" si="0"/>
        <v>Miss Emica</v>
      </c>
      <c r="E19" s="374">
        <f t="shared" si="1"/>
        <v>0</v>
      </c>
      <c r="F19" s="378">
        <v>13</v>
      </c>
      <c r="G19" s="140">
        <v>0.58947916666666667</v>
      </c>
      <c r="H19" s="137">
        <f t="shared" si="2"/>
        <v>13131</v>
      </c>
      <c r="I19" s="141">
        <f t="shared" si="3"/>
        <v>603.625</v>
      </c>
      <c r="J19" s="139"/>
      <c r="K19" s="142">
        <f t="shared" si="4"/>
        <v>6008.2249999999995</v>
      </c>
      <c r="L19" s="140">
        <f t="shared" si="19"/>
        <v>5.6050383986351614E-2</v>
      </c>
      <c r="M19" s="143">
        <f t="shared" si="20"/>
        <v>410.40281156108301</v>
      </c>
      <c r="N19" s="144">
        <f t="shared" si="21"/>
        <v>3.2350925291295409</v>
      </c>
      <c r="O19" s="145">
        <f t="shared" si="22"/>
        <v>4</v>
      </c>
      <c r="P19" s="179"/>
      <c r="Q19" s="147"/>
      <c r="R19" s="188"/>
      <c r="S19" s="204">
        <f t="shared" si="9"/>
        <v>0</v>
      </c>
      <c r="T19" s="205">
        <f t="shared" si="10"/>
        <v>0</v>
      </c>
      <c r="U19" s="206">
        <f t="shared" si="11"/>
        <v>0</v>
      </c>
      <c r="V19" s="207">
        <f t="shared" si="12"/>
        <v>920.75</v>
      </c>
      <c r="W19" s="208">
        <f t="shared" si="13"/>
        <v>603.625</v>
      </c>
      <c r="X19" s="209">
        <f t="shared" si="14"/>
        <v>547.9</v>
      </c>
      <c r="Y19" s="196"/>
      <c r="Z19" s="210">
        <f t="shared" si="15"/>
        <v>4</v>
      </c>
      <c r="AA19" s="203">
        <f t="shared" si="16"/>
        <v>6</v>
      </c>
      <c r="AB19" s="211">
        <f t="shared" si="17"/>
        <v>14.285714285714285</v>
      </c>
      <c r="AD19" s="210">
        <f t="shared" si="18"/>
        <v>5</v>
      </c>
    </row>
    <row r="20" spans="1:30" ht="14" x14ac:dyDescent="0.2">
      <c r="A20" s="108"/>
      <c r="B20" s="136">
        <v>14</v>
      </c>
      <c r="C20" s="137">
        <v>346</v>
      </c>
      <c r="D20" s="138" t="str">
        <f t="shared" si="0"/>
        <v>飛車角</v>
      </c>
      <c r="E20" s="374">
        <f t="shared" si="1"/>
        <v>0</v>
      </c>
      <c r="F20" s="139">
        <v>14</v>
      </c>
      <c r="G20" s="140">
        <v>0.58964120370370365</v>
      </c>
      <c r="H20" s="137">
        <f t="shared" si="2"/>
        <v>13144.999999999996</v>
      </c>
      <c r="I20" s="141">
        <f t="shared" si="3"/>
        <v>567.375</v>
      </c>
      <c r="J20" s="139"/>
      <c r="K20" s="142">
        <f t="shared" si="4"/>
        <v>6449.9749999999958</v>
      </c>
      <c r="L20" s="140">
        <f t="shared" si="19"/>
        <v>6.1163231208573796E-2</v>
      </c>
      <c r="M20" s="143">
        <f t="shared" si="20"/>
        <v>447.83925223904879</v>
      </c>
      <c r="N20" s="144">
        <f t="shared" si="21"/>
        <v>3.2316470140737934</v>
      </c>
      <c r="O20" s="145">
        <f t="shared" si="22"/>
        <v>2.7</v>
      </c>
      <c r="P20" s="224"/>
      <c r="Q20" s="147"/>
      <c r="R20" s="188"/>
      <c r="S20" s="204">
        <f t="shared" si="9"/>
        <v>0</v>
      </c>
      <c r="T20" s="205">
        <f t="shared" si="10"/>
        <v>0</v>
      </c>
      <c r="U20" s="206">
        <f t="shared" si="11"/>
        <v>0</v>
      </c>
      <c r="V20" s="207">
        <f t="shared" si="12"/>
        <v>849.85</v>
      </c>
      <c r="W20" s="208">
        <f t="shared" si="13"/>
        <v>567.375</v>
      </c>
      <c r="X20" s="209">
        <f t="shared" si="14"/>
        <v>519.29999999999995</v>
      </c>
      <c r="Y20" s="196"/>
      <c r="Z20" s="210">
        <f t="shared" si="15"/>
        <v>2.6666666666666665</v>
      </c>
      <c r="AA20" s="203">
        <f t="shared" si="16"/>
        <v>4</v>
      </c>
      <c r="AB20" s="211">
        <f t="shared" si="17"/>
        <v>12.142857142857142</v>
      </c>
      <c r="AD20" s="210">
        <f t="shared" si="18"/>
        <v>3.3333333333333335</v>
      </c>
    </row>
    <row r="21" spans="1:30" ht="14" x14ac:dyDescent="0.2">
      <c r="A21" s="108"/>
      <c r="B21" s="148">
        <v>15</v>
      </c>
      <c r="C21" s="149"/>
      <c r="D21" s="150" t="str">
        <f t="shared" ref="D21:D25" si="23">IF(ISBLANK(C21),"",VLOOKUP(C21,各艇データ,2,FALSE))</f>
        <v/>
      </c>
      <c r="E21" s="375" t="str">
        <f t="shared" ref="E21:E25" si="24">IF($I$6="Ⅰ",S21,IF($I$6="Ⅱ",T21,IF($I$6="Ⅲ",U21,"")))</f>
        <v/>
      </c>
      <c r="F21" s="379">
        <v>15</v>
      </c>
      <c r="G21" s="152"/>
      <c r="H21" s="149" t="str">
        <f t="shared" ref="H21:H26" si="25">IFERROR(IF(G21-$Q$2&lt;=0,"",(G21-$Q$2)*86400),"")</f>
        <v/>
      </c>
      <c r="I21" s="163" t="str">
        <f t="shared" ref="I21:I26" si="26">IF($I$6="Ⅰ",V21,IF($I$6="Ⅱ",W21,IF($I$6="Ⅲ",X21,"")))</f>
        <v/>
      </c>
      <c r="J21" s="164"/>
      <c r="K21" s="165" t="str">
        <f t="shared" ref="K21:K26" si="27">IFERROR(H21*(1+0.01*J21)-I21*$N$3,"")</f>
        <v/>
      </c>
      <c r="L21" s="152" t="str">
        <f t="shared" si="19"/>
        <v/>
      </c>
      <c r="M21" s="166" t="str">
        <f t="shared" si="20"/>
        <v/>
      </c>
      <c r="N21" s="167" t="str">
        <f t="shared" si="21"/>
        <v/>
      </c>
      <c r="O21" s="168"/>
      <c r="P21" s="220"/>
      <c r="Q21" s="162"/>
      <c r="R21" s="188"/>
      <c r="S21" s="204" t="str">
        <f t="shared" si="9"/>
        <v/>
      </c>
      <c r="T21" s="205" t="str">
        <f t="shared" si="10"/>
        <v/>
      </c>
      <c r="U21" s="206" t="str">
        <f t="shared" si="11"/>
        <v/>
      </c>
      <c r="V21" s="207" t="str">
        <f t="shared" si="12"/>
        <v/>
      </c>
      <c r="W21" s="208" t="str">
        <f t="shared" si="13"/>
        <v/>
      </c>
      <c r="X21" s="209" t="str">
        <f t="shared" si="14"/>
        <v/>
      </c>
      <c r="Y21" s="196"/>
      <c r="Z21" s="210">
        <f t="shared" si="15"/>
        <v>1.3333333333333333</v>
      </c>
      <c r="AA21" s="203">
        <f t="shared" si="16"/>
        <v>2</v>
      </c>
      <c r="AB21" s="211">
        <f t="shared" si="17"/>
        <v>10</v>
      </c>
      <c r="AD21" s="210">
        <f t="shared" si="18"/>
        <v>1.6666666666666667</v>
      </c>
    </row>
    <row r="22" spans="1:30" ht="14" x14ac:dyDescent="0.2">
      <c r="A22" s="108"/>
      <c r="B22" s="177">
        <v>16</v>
      </c>
      <c r="C22" s="228">
        <v>5797</v>
      </c>
      <c r="D22" s="127" t="str">
        <f t="shared" si="23"/>
        <v>Zipang</v>
      </c>
      <c r="E22" s="373">
        <f t="shared" si="24"/>
        <v>0</v>
      </c>
      <c r="F22" s="380">
        <v>16</v>
      </c>
      <c r="G22" s="129"/>
      <c r="H22" s="126" t="str">
        <f t="shared" si="25"/>
        <v/>
      </c>
      <c r="I22" s="130">
        <f t="shared" si="26"/>
        <v>562.45000000000005</v>
      </c>
      <c r="J22" s="128"/>
      <c r="K22" s="131" t="str">
        <f t="shared" si="27"/>
        <v/>
      </c>
      <c r="L22" s="129" t="str">
        <f t="shared" si="19"/>
        <v/>
      </c>
      <c r="M22" s="132" t="str">
        <f t="shared" si="20"/>
        <v/>
      </c>
      <c r="N22" s="133" t="str">
        <f t="shared" si="21"/>
        <v/>
      </c>
      <c r="O22" s="134">
        <v>1</v>
      </c>
      <c r="P22" s="229" t="s">
        <v>332</v>
      </c>
      <c r="Q22" s="178"/>
      <c r="R22" s="188"/>
      <c r="S22" s="204">
        <f t="shared" si="9"/>
        <v>0</v>
      </c>
      <c r="T22" s="205">
        <f t="shared" si="10"/>
        <v>0</v>
      </c>
      <c r="U22" s="206">
        <f t="shared" si="11"/>
        <v>0</v>
      </c>
      <c r="V22" s="207">
        <f t="shared" si="12"/>
        <v>833.75</v>
      </c>
      <c r="W22" s="208">
        <f t="shared" si="13"/>
        <v>562.45000000000005</v>
      </c>
      <c r="X22" s="209">
        <f t="shared" si="14"/>
        <v>504.45</v>
      </c>
      <c r="Y22" s="196"/>
      <c r="Z22" s="210">
        <f t="shared" si="15"/>
        <v>0</v>
      </c>
      <c r="AA22" s="203">
        <f t="shared" si="16"/>
        <v>0</v>
      </c>
      <c r="AB22" s="211">
        <f t="shared" si="17"/>
        <v>7.8571428571428577</v>
      </c>
      <c r="AD22" s="210">
        <f t="shared" si="18"/>
        <v>0</v>
      </c>
    </row>
    <row r="23" spans="1:30" ht="14" x14ac:dyDescent="0.2">
      <c r="A23" s="108"/>
      <c r="B23" s="136">
        <v>17</v>
      </c>
      <c r="C23" s="137">
        <v>312</v>
      </c>
      <c r="D23" s="138" t="s">
        <v>335</v>
      </c>
      <c r="E23" s="374">
        <f t="shared" si="24"/>
        <v>0</v>
      </c>
      <c r="F23" s="378">
        <v>17</v>
      </c>
      <c r="G23" s="140"/>
      <c r="H23" s="137" t="str">
        <f t="shared" si="25"/>
        <v/>
      </c>
      <c r="I23" s="141">
        <f t="shared" si="26"/>
        <v>594.27499999999998</v>
      </c>
      <c r="J23" s="139"/>
      <c r="K23" s="142" t="str">
        <f t="shared" si="27"/>
        <v/>
      </c>
      <c r="L23" s="140" t="str">
        <f t="shared" si="19"/>
        <v/>
      </c>
      <c r="M23" s="143" t="str">
        <f t="shared" si="20"/>
        <v/>
      </c>
      <c r="N23" s="144" t="str">
        <f t="shared" si="21"/>
        <v/>
      </c>
      <c r="O23" s="145">
        <v>1</v>
      </c>
      <c r="P23" s="179" t="s">
        <v>336</v>
      </c>
      <c r="Q23" s="147"/>
      <c r="R23" s="188"/>
      <c r="S23" s="204">
        <f t="shared" si="9"/>
        <v>0</v>
      </c>
      <c r="T23" s="205">
        <f t="shared" si="10"/>
        <v>0</v>
      </c>
      <c r="U23" s="206">
        <f t="shared" si="11"/>
        <v>0</v>
      </c>
      <c r="V23" s="207">
        <f t="shared" si="12"/>
        <v>895.25</v>
      </c>
      <c r="W23" s="208">
        <f t="shared" si="13"/>
        <v>594.27499999999998</v>
      </c>
      <c r="X23" s="209">
        <f t="shared" si="14"/>
        <v>540.29999999999995</v>
      </c>
      <c r="Y23" s="196"/>
      <c r="Z23" s="210">
        <f t="shared" si="15"/>
        <v>-1.3333333333333333</v>
      </c>
      <c r="AA23" s="203">
        <f t="shared" si="16"/>
        <v>-2</v>
      </c>
      <c r="AB23" s="211">
        <f t="shared" si="17"/>
        <v>5.7142857142857144</v>
      </c>
      <c r="AD23" s="210">
        <f t="shared" si="18"/>
        <v>-1.6666666666666667</v>
      </c>
    </row>
    <row r="24" spans="1:30" ht="14" x14ac:dyDescent="0.2">
      <c r="A24" s="108"/>
      <c r="B24" s="177">
        <v>18</v>
      </c>
      <c r="C24" s="137"/>
      <c r="D24" s="138" t="str">
        <f t="shared" si="23"/>
        <v/>
      </c>
      <c r="E24" s="374" t="str">
        <f t="shared" si="24"/>
        <v/>
      </c>
      <c r="F24" s="139">
        <v>18</v>
      </c>
      <c r="G24" s="140"/>
      <c r="H24" s="137" t="str">
        <f t="shared" si="25"/>
        <v/>
      </c>
      <c r="I24" s="141" t="str">
        <f t="shared" si="26"/>
        <v/>
      </c>
      <c r="J24" s="139"/>
      <c r="K24" s="142" t="str">
        <f t="shared" si="27"/>
        <v/>
      </c>
      <c r="L24" s="140" t="str">
        <f t="shared" si="19"/>
        <v/>
      </c>
      <c r="M24" s="143" t="str">
        <f t="shared" si="20"/>
        <v/>
      </c>
      <c r="N24" s="144" t="str">
        <f t="shared" si="21"/>
        <v/>
      </c>
      <c r="O24" s="145"/>
      <c r="P24" s="180"/>
      <c r="Q24" s="147"/>
      <c r="R24" s="188"/>
      <c r="S24" s="204" t="str">
        <f t="shared" si="9"/>
        <v/>
      </c>
      <c r="T24" s="205" t="str">
        <f t="shared" si="10"/>
        <v/>
      </c>
      <c r="U24" s="206" t="str">
        <f t="shared" si="11"/>
        <v/>
      </c>
      <c r="V24" s="207" t="str">
        <f t="shared" si="12"/>
        <v/>
      </c>
      <c r="W24" s="208" t="str">
        <f t="shared" si="13"/>
        <v/>
      </c>
      <c r="X24" s="209" t="str">
        <f t="shared" si="14"/>
        <v/>
      </c>
      <c r="Y24" s="196"/>
      <c r="Z24" s="210">
        <f t="shared" si="15"/>
        <v>-2.6666666666666665</v>
      </c>
      <c r="AA24" s="203">
        <f t="shared" si="16"/>
        <v>-4</v>
      </c>
      <c r="AB24" s="211">
        <f t="shared" si="17"/>
        <v>3.5714285714285712</v>
      </c>
      <c r="AD24" s="210">
        <f t="shared" si="18"/>
        <v>-3.3333333333333335</v>
      </c>
    </row>
    <row r="25" spans="1:30" ht="14" x14ac:dyDescent="0.2">
      <c r="A25" s="108"/>
      <c r="B25" s="136">
        <v>19</v>
      </c>
      <c r="C25" s="137"/>
      <c r="D25" s="138" t="str">
        <f t="shared" si="23"/>
        <v/>
      </c>
      <c r="E25" s="374" t="str">
        <f t="shared" si="24"/>
        <v/>
      </c>
      <c r="F25" s="139">
        <v>19</v>
      </c>
      <c r="G25" s="140"/>
      <c r="H25" s="137" t="str">
        <f t="shared" si="25"/>
        <v/>
      </c>
      <c r="I25" s="141" t="str">
        <f t="shared" si="26"/>
        <v/>
      </c>
      <c r="J25" s="139"/>
      <c r="K25" s="142" t="str">
        <f t="shared" si="27"/>
        <v/>
      </c>
      <c r="L25" s="140" t="str">
        <f t="shared" si="19"/>
        <v/>
      </c>
      <c r="M25" s="143" t="str">
        <f t="shared" si="20"/>
        <v/>
      </c>
      <c r="N25" s="144" t="str">
        <f t="shared" si="21"/>
        <v/>
      </c>
      <c r="O25" s="145"/>
      <c r="P25" s="180"/>
      <c r="Q25" s="147"/>
      <c r="R25" s="188"/>
      <c r="S25" s="204" t="str">
        <f t="shared" si="9"/>
        <v/>
      </c>
      <c r="T25" s="205" t="str">
        <f t="shared" si="10"/>
        <v/>
      </c>
      <c r="U25" s="206" t="str">
        <f t="shared" si="11"/>
        <v/>
      </c>
      <c r="V25" s="207" t="str">
        <f t="shared" si="12"/>
        <v/>
      </c>
      <c r="W25" s="208" t="str">
        <f t="shared" si="13"/>
        <v/>
      </c>
      <c r="X25" s="209" t="str">
        <f t="shared" si="14"/>
        <v/>
      </c>
      <c r="Y25" s="196"/>
      <c r="Z25" s="210">
        <f t="shared" si="15"/>
        <v>-4</v>
      </c>
      <c r="AA25" s="203">
        <f t="shared" si="16"/>
        <v>-6</v>
      </c>
      <c r="AB25" s="211">
        <f t="shared" si="17"/>
        <v>1.4285714285714288</v>
      </c>
      <c r="AD25" s="210">
        <f t="shared" si="18"/>
        <v>-5</v>
      </c>
    </row>
    <row r="26" spans="1:30" ht="14" x14ac:dyDescent="0.2">
      <c r="A26" s="108"/>
      <c r="B26" s="148">
        <v>20</v>
      </c>
      <c r="C26" s="149"/>
      <c r="D26" s="150" t="str">
        <f t="shared" ref="D26" si="28">IF(ISBLANK(C26),"",VLOOKUP(C26,各艇データ,2,FALSE))</f>
        <v/>
      </c>
      <c r="E26" s="375" t="str">
        <f t="shared" ref="E26" si="29">IF($I$6="Ⅰ",S26,IF($I$6="Ⅱ",T26,IF($I$6="Ⅲ",U26,"")))</f>
        <v/>
      </c>
      <c r="F26" s="151">
        <v>20</v>
      </c>
      <c r="G26" s="152"/>
      <c r="H26" s="149" t="str">
        <f t="shared" si="25"/>
        <v/>
      </c>
      <c r="I26" s="163" t="str">
        <f t="shared" si="26"/>
        <v/>
      </c>
      <c r="J26" s="164"/>
      <c r="K26" s="165" t="str">
        <f t="shared" si="27"/>
        <v/>
      </c>
      <c r="L26" s="152" t="str">
        <f t="shared" si="19"/>
        <v/>
      </c>
      <c r="M26" s="166" t="str">
        <f t="shared" si="20"/>
        <v/>
      </c>
      <c r="N26" s="167" t="str">
        <f t="shared" si="21"/>
        <v/>
      </c>
      <c r="O26" s="168"/>
      <c r="P26" s="181"/>
      <c r="Q26" s="162"/>
      <c r="R26" s="188"/>
      <c r="S26" s="204" t="str">
        <f t="shared" si="9"/>
        <v/>
      </c>
      <c r="T26" s="205" t="str">
        <f t="shared" si="10"/>
        <v/>
      </c>
      <c r="U26" s="206" t="str">
        <f t="shared" si="11"/>
        <v/>
      </c>
      <c r="V26" s="207" t="str">
        <f t="shared" si="12"/>
        <v/>
      </c>
      <c r="W26" s="208" t="str">
        <f t="shared" si="13"/>
        <v/>
      </c>
      <c r="X26" s="209" t="str">
        <f t="shared" si="14"/>
        <v/>
      </c>
      <c r="Y26" s="196"/>
      <c r="Z26" s="210">
        <f t="shared" si="15"/>
        <v>-5.333333333333333</v>
      </c>
      <c r="AA26" s="203">
        <f t="shared" si="16"/>
        <v>-8</v>
      </c>
      <c r="AB26" s="211">
        <f t="shared" si="17"/>
        <v>-0.71428571428571352</v>
      </c>
      <c r="AD26" s="210">
        <f t="shared" si="18"/>
        <v>-6.666666666666667</v>
      </c>
    </row>
    <row r="27" spans="1:30" ht="14" x14ac:dyDescent="0.2">
      <c r="A27" s="108"/>
      <c r="B27" s="177"/>
      <c r="C27" s="169"/>
      <c r="D27" s="182" t="str">
        <f t="shared" ref="D27:D31" si="30">IF(ISBLANK(C27),"",VLOOKUP(C27,各艇データ,2,FALSE))</f>
        <v/>
      </c>
      <c r="E27" s="171"/>
      <c r="F27" s="171"/>
      <c r="G27" s="173"/>
      <c r="H27" s="126" t="str">
        <f>IFERROR(IF(G27-$Q$2&lt;=0,"",(G27-$Q$2)*86400),"")</f>
        <v/>
      </c>
      <c r="I27" s="130"/>
      <c r="J27" s="128"/>
      <c r="K27" s="131" t="str">
        <f>IFERROR(H27*(1+0.01*J27)-I27*$N$3,"")</f>
        <v/>
      </c>
      <c r="L27" s="129" t="str">
        <f>IFERROR((K27-$K$7)/86400,"")</f>
        <v/>
      </c>
      <c r="M27" s="132" t="str">
        <f>IFERROR((K27-$K$7)/$N$3,"")</f>
        <v/>
      </c>
      <c r="N27" s="133" t="str">
        <f>IFERROR($N$3/(H27/3600),"")</f>
        <v/>
      </c>
      <c r="O27" s="134"/>
      <c r="P27" s="183"/>
      <c r="Q27" s="178"/>
      <c r="R27" s="188"/>
      <c r="S27" s="204" t="str">
        <f t="shared" si="9"/>
        <v/>
      </c>
      <c r="T27" s="205" t="str">
        <f t="shared" si="10"/>
        <v/>
      </c>
      <c r="U27" s="206" t="str">
        <f t="shared" si="11"/>
        <v/>
      </c>
      <c r="V27" s="207" t="str">
        <f t="shared" si="12"/>
        <v/>
      </c>
      <c r="W27" s="208" t="str">
        <f t="shared" si="13"/>
        <v/>
      </c>
      <c r="X27" s="209" t="str">
        <f t="shared" si="14"/>
        <v/>
      </c>
      <c r="Y27" s="196"/>
      <c r="Z27" s="210" t="str">
        <f t="shared" si="15"/>
        <v/>
      </c>
      <c r="AA27" s="203" t="str">
        <f t="shared" si="16"/>
        <v/>
      </c>
      <c r="AB27" s="211" t="str">
        <f t="shared" si="17"/>
        <v/>
      </c>
      <c r="AD27" s="210" t="str">
        <f t="shared" si="18"/>
        <v/>
      </c>
    </row>
    <row r="28" spans="1:30" ht="14.25" customHeight="1" x14ac:dyDescent="0.2">
      <c r="A28" s="108"/>
      <c r="B28" s="136"/>
      <c r="C28" s="137"/>
      <c r="D28" s="138" t="str">
        <f t="shared" si="30"/>
        <v/>
      </c>
      <c r="E28" s="139"/>
      <c r="F28" s="139"/>
      <c r="G28" s="140"/>
      <c r="H28" s="137"/>
      <c r="I28" s="141"/>
      <c r="J28" s="139"/>
      <c r="K28" s="142"/>
      <c r="L28" s="140"/>
      <c r="M28" s="143"/>
      <c r="N28" s="144"/>
      <c r="O28" s="145"/>
      <c r="P28" s="184"/>
      <c r="Q28" s="147"/>
      <c r="R28" s="188"/>
      <c r="S28" s="204" t="str">
        <f t="shared" si="9"/>
        <v/>
      </c>
      <c r="T28" s="205" t="str">
        <f t="shared" si="10"/>
        <v/>
      </c>
      <c r="U28" s="206" t="str">
        <f t="shared" si="11"/>
        <v/>
      </c>
      <c r="V28" s="207" t="str">
        <f t="shared" si="12"/>
        <v/>
      </c>
      <c r="W28" s="208" t="str">
        <f t="shared" si="13"/>
        <v/>
      </c>
      <c r="X28" s="209" t="str">
        <f t="shared" si="14"/>
        <v/>
      </c>
      <c r="Y28" s="196"/>
      <c r="Z28" s="210" t="str">
        <f t="shared" si="15"/>
        <v/>
      </c>
      <c r="AA28" s="203" t="str">
        <f t="shared" si="16"/>
        <v/>
      </c>
      <c r="AB28" s="211" t="str">
        <f t="shared" si="17"/>
        <v/>
      </c>
      <c r="AD28" s="210" t="str">
        <f t="shared" si="18"/>
        <v/>
      </c>
    </row>
    <row r="29" spans="1:30" ht="14" x14ac:dyDescent="0.2">
      <c r="A29" s="108"/>
      <c r="B29" s="136"/>
      <c r="C29" s="137"/>
      <c r="D29" s="138" t="str">
        <f t="shared" si="30"/>
        <v/>
      </c>
      <c r="E29" s="139"/>
      <c r="F29" s="139"/>
      <c r="G29" s="140"/>
      <c r="H29" s="137"/>
      <c r="I29" s="141"/>
      <c r="J29" s="139"/>
      <c r="K29" s="142"/>
      <c r="L29" s="140"/>
      <c r="M29" s="143"/>
      <c r="N29" s="144"/>
      <c r="O29" s="145"/>
      <c r="P29" s="180"/>
      <c r="Q29" s="147"/>
      <c r="R29" s="188"/>
      <c r="S29" s="204" t="str">
        <f t="shared" si="9"/>
        <v/>
      </c>
      <c r="T29" s="205" t="str">
        <f t="shared" si="10"/>
        <v/>
      </c>
      <c r="U29" s="206" t="str">
        <f t="shared" si="11"/>
        <v/>
      </c>
      <c r="V29" s="207" t="str">
        <f t="shared" si="12"/>
        <v/>
      </c>
      <c r="W29" s="208" t="str">
        <f t="shared" si="13"/>
        <v/>
      </c>
      <c r="X29" s="209" t="str">
        <f t="shared" si="14"/>
        <v/>
      </c>
      <c r="Y29" s="196"/>
      <c r="Z29" s="210" t="str">
        <f t="shared" si="15"/>
        <v/>
      </c>
      <c r="AA29" s="203" t="str">
        <f t="shared" si="16"/>
        <v/>
      </c>
      <c r="AB29" s="211" t="str">
        <f t="shared" si="17"/>
        <v/>
      </c>
      <c r="AD29" s="210" t="str">
        <f t="shared" si="18"/>
        <v/>
      </c>
    </row>
    <row r="30" spans="1:30" ht="14.25" customHeight="1" x14ac:dyDescent="0.2">
      <c r="A30" s="108"/>
      <c r="B30" s="136"/>
      <c r="C30" s="137"/>
      <c r="D30" s="138" t="str">
        <f t="shared" si="30"/>
        <v/>
      </c>
      <c r="E30" s="139"/>
      <c r="F30" s="139"/>
      <c r="G30" s="140"/>
      <c r="H30" s="137"/>
      <c r="I30" s="141"/>
      <c r="J30" s="139"/>
      <c r="K30" s="142"/>
      <c r="L30" s="140"/>
      <c r="M30" s="143"/>
      <c r="N30" s="144"/>
      <c r="O30" s="145"/>
      <c r="P30" s="180"/>
      <c r="Q30" s="147"/>
      <c r="R30" s="188"/>
      <c r="S30" s="204" t="str">
        <f t="shared" si="9"/>
        <v/>
      </c>
      <c r="T30" s="205" t="str">
        <f t="shared" si="10"/>
        <v/>
      </c>
      <c r="U30" s="206" t="str">
        <f t="shared" si="11"/>
        <v/>
      </c>
      <c r="V30" s="207" t="str">
        <f t="shared" si="12"/>
        <v/>
      </c>
      <c r="W30" s="208" t="str">
        <f t="shared" si="13"/>
        <v/>
      </c>
      <c r="X30" s="209" t="str">
        <f t="shared" si="14"/>
        <v/>
      </c>
      <c r="Y30" s="196"/>
      <c r="Z30" s="210" t="str">
        <f t="shared" si="15"/>
        <v/>
      </c>
      <c r="AA30" s="203" t="str">
        <f t="shared" si="16"/>
        <v/>
      </c>
      <c r="AB30" s="211" t="str">
        <f t="shared" si="17"/>
        <v/>
      </c>
      <c r="AD30" s="210" t="str">
        <f t="shared" si="18"/>
        <v/>
      </c>
    </row>
    <row r="31" spans="1:30" ht="14.5" thickBot="1" x14ac:dyDescent="0.25">
      <c r="A31" s="108"/>
      <c r="B31" s="136"/>
      <c r="C31" s="137"/>
      <c r="D31" s="150" t="str">
        <f t="shared" si="30"/>
        <v/>
      </c>
      <c r="E31" s="151"/>
      <c r="F31" s="139"/>
      <c r="G31" s="140"/>
      <c r="H31" s="149" t="str">
        <f>IFERROR(IF(G31-$Q$2&lt;=0,"",(G31-$Q$2)*86400),"")</f>
        <v/>
      </c>
      <c r="I31" s="163" t="str">
        <f>IF($I$6="Ⅰ",V31,IF($I$6="Ⅱ",W31,IF($I$6="Ⅲ",X31,"")))</f>
        <v/>
      </c>
      <c r="J31" s="151"/>
      <c r="K31" s="165" t="str">
        <f>IFERROR(H31*(1+0.01*J31)-I31*$N$3,"")</f>
        <v/>
      </c>
      <c r="L31" s="152" t="str">
        <f>IFERROR((K31-$K$7)/86400,"")</f>
        <v/>
      </c>
      <c r="M31" s="166" t="str">
        <f>IFERROR((K31-$K$7)/$N$3,"")</f>
        <v/>
      </c>
      <c r="N31" s="167" t="str">
        <f>IFERROR($N$3/(H31/3600),"")</f>
        <v/>
      </c>
      <c r="O31" s="168" t="str">
        <f>IF($O$6="MAX=20",Z31,IF($O$6="MAX=30",AA31,IF($O$6="MAX=40",AB31,"")))</f>
        <v/>
      </c>
      <c r="P31" s="181"/>
      <c r="Q31" s="162"/>
      <c r="R31" s="188"/>
      <c r="S31" s="212" t="str">
        <f t="shared" si="9"/>
        <v/>
      </c>
      <c r="T31" s="213" t="str">
        <f t="shared" si="10"/>
        <v/>
      </c>
      <c r="U31" s="214" t="str">
        <f t="shared" si="11"/>
        <v/>
      </c>
      <c r="V31" s="215" t="str">
        <f t="shared" si="12"/>
        <v/>
      </c>
      <c r="W31" s="216" t="str">
        <f t="shared" si="13"/>
        <v/>
      </c>
      <c r="X31" s="217" t="str">
        <f t="shared" si="14"/>
        <v/>
      </c>
      <c r="Y31" s="196"/>
      <c r="Z31" s="221" t="str">
        <f t="shared" si="15"/>
        <v/>
      </c>
      <c r="AA31" s="222" t="str">
        <f t="shared" si="16"/>
        <v/>
      </c>
      <c r="AB31" s="223" t="str">
        <f t="shared" si="17"/>
        <v/>
      </c>
      <c r="AD31" s="210" t="str">
        <f t="shared" si="18"/>
        <v/>
      </c>
    </row>
    <row r="32" spans="1:30" ht="15" customHeight="1" x14ac:dyDescent="0.25">
      <c r="A32" s="108"/>
      <c r="B32" s="440" t="s">
        <v>206</v>
      </c>
      <c r="C32" s="441"/>
      <c r="D32" s="442"/>
      <c r="E32" s="185" t="s">
        <v>162</v>
      </c>
      <c r="F32" s="449" t="s">
        <v>333</v>
      </c>
      <c r="G32" s="450"/>
      <c r="H32" s="467" t="s">
        <v>348</v>
      </c>
      <c r="I32" s="468"/>
      <c r="J32" s="468"/>
      <c r="K32" s="468"/>
      <c r="L32" s="468"/>
      <c r="M32" s="468"/>
      <c r="N32" s="468"/>
      <c r="O32" s="468"/>
      <c r="P32" s="468"/>
      <c r="Q32" s="469"/>
      <c r="R32" s="99"/>
      <c r="S32" s="191"/>
      <c r="T32" s="191"/>
      <c r="U32" s="191"/>
      <c r="X32" s="191"/>
      <c r="Y32" s="191"/>
    </row>
    <row r="33" spans="1:25" ht="15" customHeight="1" x14ac:dyDescent="0.25">
      <c r="A33" s="108"/>
      <c r="B33" s="443"/>
      <c r="C33" s="444"/>
      <c r="D33" s="445"/>
      <c r="E33" s="186" t="s">
        <v>163</v>
      </c>
      <c r="F33" s="451" t="s">
        <v>334</v>
      </c>
      <c r="G33" s="452"/>
      <c r="H33" s="470"/>
      <c r="I33" s="471"/>
      <c r="J33" s="471"/>
      <c r="K33" s="471"/>
      <c r="L33" s="471"/>
      <c r="M33" s="471"/>
      <c r="N33" s="471"/>
      <c r="O33" s="471"/>
      <c r="P33" s="471"/>
      <c r="Q33" s="472"/>
      <c r="R33" s="99"/>
      <c r="S33" s="191"/>
      <c r="T33" s="191"/>
      <c r="U33" s="191"/>
      <c r="X33" s="191"/>
      <c r="Y33" s="191"/>
    </row>
    <row r="34" spans="1:25" ht="23.25" customHeight="1" x14ac:dyDescent="0.25">
      <c r="A34" s="108"/>
      <c r="B34" s="446"/>
      <c r="C34" s="447"/>
      <c r="D34" s="448"/>
      <c r="E34" s="186" t="s">
        <v>164</v>
      </c>
      <c r="F34" s="451"/>
      <c r="G34" s="452"/>
      <c r="H34" s="470"/>
      <c r="I34" s="471"/>
      <c r="J34" s="471"/>
      <c r="K34" s="471"/>
      <c r="L34" s="471"/>
      <c r="M34" s="471"/>
      <c r="N34" s="471"/>
      <c r="O34" s="471"/>
      <c r="P34" s="471"/>
      <c r="Q34" s="472"/>
      <c r="R34" s="99"/>
      <c r="S34" s="191"/>
      <c r="T34" s="191"/>
      <c r="U34" s="191"/>
      <c r="X34" s="191"/>
      <c r="Y34" s="191"/>
    </row>
    <row r="35" spans="1:25" ht="22.5" customHeight="1" x14ac:dyDescent="0.25">
      <c r="A35" s="108"/>
      <c r="B35" s="453" t="s">
        <v>207</v>
      </c>
      <c r="C35" s="454"/>
      <c r="D35" s="455"/>
      <c r="E35" s="464" t="s">
        <v>166</v>
      </c>
      <c r="F35" s="451" t="str">
        <f>参照ﾃﾞｰﾀ!AL15</f>
        <v>はやとり</v>
      </c>
      <c r="G35" s="452"/>
      <c r="H35" s="470"/>
      <c r="I35" s="471"/>
      <c r="J35" s="471"/>
      <c r="K35" s="471"/>
      <c r="L35" s="471"/>
      <c r="M35" s="471"/>
      <c r="N35" s="471"/>
      <c r="O35" s="471"/>
      <c r="P35" s="471"/>
      <c r="Q35" s="472"/>
      <c r="R35" s="99"/>
      <c r="S35" s="191"/>
      <c r="T35" s="191"/>
      <c r="U35" s="191"/>
      <c r="X35" s="191"/>
      <c r="Y35" s="191"/>
    </row>
    <row r="36" spans="1:25" ht="15" customHeight="1" x14ac:dyDescent="0.25">
      <c r="A36" s="108"/>
      <c r="B36" s="456"/>
      <c r="C36" s="457"/>
      <c r="D36" s="458"/>
      <c r="E36" s="465"/>
      <c r="F36" s="451"/>
      <c r="G36" s="452"/>
      <c r="H36" s="470"/>
      <c r="I36" s="471"/>
      <c r="J36" s="471"/>
      <c r="K36" s="471"/>
      <c r="L36" s="471"/>
      <c r="M36" s="471"/>
      <c r="N36" s="471"/>
      <c r="O36" s="471"/>
      <c r="P36" s="471"/>
      <c r="Q36" s="472"/>
      <c r="R36" s="99"/>
      <c r="S36" s="191"/>
      <c r="T36" s="191"/>
      <c r="U36" s="191"/>
      <c r="X36" s="191"/>
      <c r="Y36" s="191"/>
    </row>
    <row r="37" spans="1:25" ht="15" customHeight="1" x14ac:dyDescent="0.25">
      <c r="A37" s="108"/>
      <c r="B37" s="456"/>
      <c r="C37" s="457"/>
      <c r="D37" s="458"/>
      <c r="E37" s="185" t="s">
        <v>165</v>
      </c>
      <c r="F37" s="466">
        <v>45641</v>
      </c>
      <c r="G37" s="450"/>
      <c r="H37" s="470"/>
      <c r="I37" s="471"/>
      <c r="J37" s="471"/>
      <c r="K37" s="471"/>
      <c r="L37" s="471"/>
      <c r="M37" s="471"/>
      <c r="N37" s="471"/>
      <c r="O37" s="471"/>
      <c r="P37" s="471"/>
      <c r="Q37" s="472"/>
      <c r="R37" s="99"/>
      <c r="S37" s="191"/>
      <c r="T37" s="191"/>
      <c r="U37" s="191"/>
      <c r="X37" s="191"/>
      <c r="Y37" s="191"/>
    </row>
    <row r="38" spans="1:25" ht="15" customHeight="1" x14ac:dyDescent="0.25">
      <c r="A38" s="108"/>
      <c r="B38" s="456"/>
      <c r="C38" s="457"/>
      <c r="D38" s="458"/>
      <c r="E38" s="186" t="s">
        <v>178</v>
      </c>
      <c r="F38" s="451" t="s">
        <v>63</v>
      </c>
      <c r="G38" s="452"/>
      <c r="H38" s="470"/>
      <c r="I38" s="471"/>
      <c r="J38" s="471"/>
      <c r="K38" s="471"/>
      <c r="L38" s="471"/>
      <c r="M38" s="471"/>
      <c r="N38" s="471"/>
      <c r="O38" s="471"/>
      <c r="P38" s="471"/>
      <c r="Q38" s="472"/>
      <c r="R38" s="99"/>
      <c r="S38" s="191"/>
      <c r="T38" s="191"/>
      <c r="U38" s="191"/>
      <c r="X38" s="191"/>
      <c r="Y38" s="191"/>
    </row>
    <row r="39" spans="1:25" ht="15" customHeight="1" x14ac:dyDescent="0.25">
      <c r="A39" s="108"/>
      <c r="B39" s="456"/>
      <c r="C39" s="457"/>
      <c r="D39" s="458"/>
      <c r="E39" s="464" t="s">
        <v>166</v>
      </c>
      <c r="F39" s="451" t="str">
        <f>参照ﾃﾞｰﾀ!AL16</f>
        <v>ケロニア</v>
      </c>
      <c r="G39" s="452"/>
      <c r="H39" s="470"/>
      <c r="I39" s="471"/>
      <c r="J39" s="471"/>
      <c r="K39" s="471"/>
      <c r="L39" s="471"/>
      <c r="M39" s="471"/>
      <c r="N39" s="471"/>
      <c r="O39" s="471"/>
      <c r="P39" s="471"/>
      <c r="Q39" s="472"/>
      <c r="R39" s="99"/>
      <c r="S39" s="191"/>
      <c r="T39" s="191"/>
      <c r="U39" s="191"/>
      <c r="X39" s="191"/>
      <c r="Y39" s="191"/>
    </row>
    <row r="40" spans="1:25" ht="15" customHeight="1" x14ac:dyDescent="0.25">
      <c r="A40" s="108"/>
      <c r="B40" s="456"/>
      <c r="C40" s="457"/>
      <c r="D40" s="458"/>
      <c r="E40" s="464"/>
      <c r="F40" s="451"/>
      <c r="G40" s="452"/>
      <c r="H40" s="470"/>
      <c r="I40" s="471"/>
      <c r="J40" s="471"/>
      <c r="K40" s="471"/>
      <c r="L40" s="471"/>
      <c r="M40" s="471"/>
      <c r="N40" s="471"/>
      <c r="O40" s="471"/>
      <c r="P40" s="471"/>
      <c r="Q40" s="472"/>
      <c r="R40" s="99"/>
      <c r="S40" s="191"/>
      <c r="T40" s="191"/>
      <c r="U40" s="191"/>
      <c r="X40" s="191"/>
      <c r="Y40" s="191"/>
    </row>
    <row r="41" spans="1:25" ht="11.25" customHeight="1" thickBot="1" x14ac:dyDescent="0.3">
      <c r="A41" s="108"/>
      <c r="B41" s="459"/>
      <c r="C41" s="460"/>
      <c r="D41" s="461"/>
      <c r="E41" s="187"/>
      <c r="F41" s="462"/>
      <c r="G41" s="463"/>
      <c r="H41" s="473"/>
      <c r="I41" s="474"/>
      <c r="J41" s="474"/>
      <c r="K41" s="474"/>
      <c r="L41" s="474"/>
      <c r="M41" s="474"/>
      <c r="N41" s="474"/>
      <c r="O41" s="474"/>
      <c r="P41" s="474"/>
      <c r="Q41" s="475"/>
      <c r="R41" s="99"/>
      <c r="S41" s="191"/>
      <c r="T41" s="191"/>
      <c r="U41" s="191"/>
      <c r="V41" s="191"/>
      <c r="W41" s="191"/>
      <c r="X41" s="191"/>
      <c r="Y41" s="191"/>
    </row>
    <row r="42" spans="1:25" x14ac:dyDescent="0.2">
      <c r="A42" s="108"/>
      <c r="B42" s="108"/>
      <c r="C42" s="108"/>
      <c r="D42" s="108"/>
      <c r="E42" s="108"/>
      <c r="F42" s="108"/>
      <c r="G42" s="108"/>
      <c r="H42" s="108"/>
      <c r="I42" s="108"/>
      <c r="J42" s="108"/>
      <c r="K42" s="108"/>
      <c r="L42" s="108"/>
      <c r="M42" s="108"/>
      <c r="N42" s="108"/>
      <c r="O42" s="108"/>
      <c r="P42" s="108"/>
      <c r="Q42" s="108"/>
      <c r="R42" s="108"/>
    </row>
  </sheetData>
  <sheetProtection algorithmName="SHA-512" hashValue="F5JY+bC5l+rbgbSIPVHGEb/r8WG+mPH1SsNksgtTCQgtfAXVY8S7KH45R2Dtbre8WR+69yVZ5wUH0yBKYJCKYw==" saltValue="u3dIN2P5+tyorVhREMmfRw==" spinCount="100000" sheet="1" objects="1" scenarios="1"/>
  <sortState xmlns:xlrd2="http://schemas.microsoft.com/office/spreadsheetml/2017/richdata2" ref="C7:K20">
    <sortCondition ref="K7:K20"/>
  </sortState>
  <mergeCells count="1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s>
  <phoneticPr fontId="71"/>
  <dataValidations count="8">
    <dataValidation type="list" allowBlank="1" showInputMessage="1" showErrorMessage="1" sqref="D3" xr:uid="{00000000-0002-0000-0500-000000000000}">
      <formula1>レース番号</formula1>
    </dataValidation>
    <dataValidation type="list" allowBlank="1" showInputMessage="1" showErrorMessage="1" sqref="I6" xr:uid="{00000000-0002-0000-0500-000001000000}">
      <formula1>ＴＡ</formula1>
    </dataValidation>
    <dataValidation type="list" showInputMessage="1" showErrorMessage="1" sqref="E3" xr:uid="{00000000-0002-0000-0500-000002000000}">
      <formula1>レース名</formula1>
    </dataValidation>
    <dataValidation type="list" allowBlank="1" showInputMessage="1" showErrorMessage="1" sqref="N2 F38:G38" xr:uid="{00000000-0002-0000-0500-000003000000}">
      <formula1>コース</formula1>
    </dataValidation>
    <dataValidation type="list" allowBlank="1" showInputMessage="1" showErrorMessage="1" sqref="G2" xr:uid="{00000000-0002-0000-0500-000004000000}">
      <formula1>月</formula1>
    </dataValidation>
    <dataValidation type="list" allowBlank="1" showInputMessage="1" showErrorMessage="1" sqref="J3:K3" xr:uid="{00000000-0002-0000-0500-000005000000}">
      <formula1>暫定</formula1>
    </dataValidation>
    <dataValidation type="list" allowBlank="1" showInputMessage="1" showErrorMessage="1" sqref="Q2" xr:uid="{00000000-0002-0000-0500-000006000000}">
      <formula1>時刻</formula1>
    </dataValidation>
    <dataValidation type="list" allowBlank="1" showInputMessage="1" showErrorMessage="1" sqref="P2 F37:G37" xr:uid="{00000000-0002-0000-0500-000007000000}">
      <formula1>開催日</formula1>
    </dataValidation>
  </dataValidations>
  <pageMargins left="0.31496062992125984" right="0" top="0.35433070866141736" bottom="0.19685039370078741" header="0" footer="0"/>
  <pageSetup paperSize="9" orientation="landscape" horizontalDpi="4294967293"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42"/>
  <sheetViews>
    <sheetView topLeftCell="A3" zoomScale="85" zoomScaleNormal="85" workbookViewId="0">
      <selection activeCell="D14" sqref="D14"/>
    </sheetView>
  </sheetViews>
  <sheetFormatPr defaultColWidth="9" defaultRowHeight="13" x14ac:dyDescent="0.2"/>
  <cols>
    <col min="1" max="1" width="1.7265625" style="190" customWidth="1"/>
    <col min="2" max="2" width="5" style="190" customWidth="1"/>
    <col min="3" max="3" width="7" style="190" customWidth="1"/>
    <col min="4" max="4" width="18" style="190" customWidth="1"/>
    <col min="5" max="5" width="8" style="190" hidden="1" customWidth="1"/>
    <col min="6" max="6" width="5" style="190" customWidth="1"/>
    <col min="7" max="7" width="10.90625" style="190" customWidth="1"/>
    <col min="8" max="8" width="8.36328125" style="190" customWidth="1"/>
    <col min="9" max="9" width="8.6328125" style="190" customWidth="1"/>
    <col min="10" max="10" width="5" style="190" customWidth="1"/>
    <col min="11" max="11" width="8.453125" style="190" customWidth="1"/>
    <col min="12" max="12" width="10.6328125" style="190" bestFit="1" customWidth="1"/>
    <col min="13" max="13" width="9.453125" style="190" customWidth="1"/>
    <col min="14" max="14" width="7.90625" style="190" customWidth="1"/>
    <col min="15" max="15" width="8" style="190" customWidth="1"/>
    <col min="16" max="16" width="12" style="190" bestFit="1" customWidth="1"/>
    <col min="17" max="17" width="11.6328125" style="190" customWidth="1"/>
    <col min="18" max="18" width="4.90625" style="190" customWidth="1"/>
    <col min="19" max="21" width="7.6328125" style="190" hidden="1" customWidth="1"/>
    <col min="22" max="22" width="8.26953125" style="190" customWidth="1"/>
    <col min="23" max="24" width="7.6328125" style="190" customWidth="1"/>
    <col min="25" max="25" width="4.453125" style="190" customWidth="1"/>
    <col min="26" max="28" width="8" style="190" customWidth="1"/>
    <col min="29" max="16384" width="9" style="190"/>
  </cols>
  <sheetData>
    <row r="1" spans="1:28" ht="9.75" customHeight="1" thickBot="1" x14ac:dyDescent="0.25">
      <c r="A1" s="108"/>
      <c r="B1" s="108"/>
      <c r="C1" s="108"/>
      <c r="D1" s="108"/>
      <c r="E1" s="108"/>
      <c r="F1" s="108"/>
      <c r="G1" s="108"/>
      <c r="H1" s="108"/>
      <c r="I1" s="108"/>
      <c r="J1" s="108"/>
      <c r="K1" s="108"/>
      <c r="L1" s="108"/>
      <c r="M1" s="108"/>
      <c r="N1" s="108"/>
      <c r="O1" s="108"/>
      <c r="P1" s="108"/>
      <c r="Q1" s="108"/>
      <c r="R1" s="108"/>
    </row>
    <row r="2" spans="1:28" ht="21" x14ac:dyDescent="0.3">
      <c r="A2" s="108"/>
      <c r="B2" s="99"/>
      <c r="C2" s="100"/>
      <c r="D2" s="426" t="str">
        <f>参照ﾃﾞｰﾀ!P4</f>
        <v>2024年</v>
      </c>
      <c r="E2" s="426"/>
      <c r="F2" s="426"/>
      <c r="G2" s="101" t="s">
        <v>177</v>
      </c>
      <c r="H2" s="363"/>
      <c r="I2" s="103"/>
      <c r="J2" s="99"/>
      <c r="K2" s="104"/>
      <c r="L2" s="99"/>
      <c r="M2" s="105" t="s">
        <v>41</v>
      </c>
      <c r="N2" s="106" t="s">
        <v>63</v>
      </c>
      <c r="O2" s="107" t="s">
        <v>43</v>
      </c>
      <c r="P2" s="240">
        <v>45641</v>
      </c>
      <c r="Q2" s="241">
        <v>0.4375</v>
      </c>
      <c r="R2" s="99"/>
      <c r="S2" s="192" t="s">
        <v>2</v>
      </c>
      <c r="T2" s="191"/>
      <c r="U2" s="191"/>
      <c r="V2" s="191"/>
      <c r="W2" s="191"/>
      <c r="X2" s="191"/>
      <c r="Y2" s="191"/>
    </row>
    <row r="3" spans="1:28" ht="21.75" customHeight="1" thickBot="1" x14ac:dyDescent="0.35">
      <c r="A3" s="108"/>
      <c r="B3" s="99"/>
      <c r="C3" s="108"/>
      <c r="D3" s="109" t="s">
        <v>279</v>
      </c>
      <c r="E3" s="476" t="s">
        <v>53</v>
      </c>
      <c r="F3" s="476"/>
      <c r="G3" s="476"/>
      <c r="H3" s="476"/>
      <c r="I3" s="476"/>
      <c r="J3" s="437" t="s">
        <v>44</v>
      </c>
      <c r="K3" s="437"/>
      <c r="L3" s="99"/>
      <c r="M3" s="110" t="s">
        <v>64</v>
      </c>
      <c r="N3" s="111">
        <f>IF(ISBLANK(N2),"",VLOOKUP(N2,コース・距離,2,FALSE))</f>
        <v>11.3</v>
      </c>
      <c r="O3" s="112" t="s">
        <v>0</v>
      </c>
      <c r="P3" s="113"/>
      <c r="Q3" s="114" t="s">
        <v>1</v>
      </c>
      <c r="R3" s="99"/>
      <c r="S3" s="191" t="s">
        <v>196</v>
      </c>
      <c r="T3" s="191"/>
      <c r="U3" s="191"/>
      <c r="V3" s="192" t="s">
        <v>2</v>
      </c>
      <c r="W3" s="191"/>
      <c r="X3" s="191"/>
      <c r="Y3" s="191"/>
      <c r="Z3" s="193" t="s">
        <v>65</v>
      </c>
    </row>
    <row r="4" spans="1:28" ht="7.5" customHeight="1" thickBot="1" x14ac:dyDescent="0.3">
      <c r="A4" s="108"/>
      <c r="B4" s="99"/>
      <c r="C4" s="99"/>
      <c r="D4" s="99"/>
      <c r="E4" s="99"/>
      <c r="F4" s="99"/>
      <c r="G4" s="99"/>
      <c r="H4" s="99"/>
      <c r="I4" s="99"/>
      <c r="J4" s="99"/>
      <c r="K4" s="99"/>
      <c r="L4" s="99"/>
      <c r="M4" s="99"/>
      <c r="N4" s="99"/>
      <c r="O4" s="99"/>
      <c r="P4" s="99"/>
      <c r="Q4" s="99"/>
      <c r="R4" s="99"/>
      <c r="S4" s="191"/>
      <c r="T4" s="191"/>
      <c r="U4" s="191"/>
      <c r="V4" s="194"/>
      <c r="W4" s="191"/>
      <c r="X4" s="191"/>
      <c r="Y4" s="191"/>
    </row>
    <row r="5" spans="1:28" ht="14" x14ac:dyDescent="0.2">
      <c r="A5" s="108"/>
      <c r="B5" s="115" t="s">
        <v>3</v>
      </c>
      <c r="C5" s="116" t="s">
        <v>4</v>
      </c>
      <c r="D5" s="116" t="s">
        <v>5</v>
      </c>
      <c r="E5" s="116" t="s">
        <v>6</v>
      </c>
      <c r="F5" s="116" t="s">
        <v>7</v>
      </c>
      <c r="G5" s="116" t="s">
        <v>8</v>
      </c>
      <c r="H5" s="116" t="s">
        <v>9</v>
      </c>
      <c r="I5" s="116" t="s">
        <v>10</v>
      </c>
      <c r="J5" s="116" t="s">
        <v>11</v>
      </c>
      <c r="K5" s="116" t="s">
        <v>12</v>
      </c>
      <c r="L5" s="117" t="s">
        <v>208</v>
      </c>
      <c r="M5" s="117" t="s">
        <v>205</v>
      </c>
      <c r="N5" s="116" t="s">
        <v>60</v>
      </c>
      <c r="O5" s="116" t="s">
        <v>13</v>
      </c>
      <c r="P5" s="438" t="s">
        <v>59</v>
      </c>
      <c r="Q5" s="439"/>
      <c r="R5" s="188"/>
      <c r="S5" s="197" t="s">
        <v>10</v>
      </c>
      <c r="T5" s="195" t="s">
        <v>10</v>
      </c>
      <c r="U5" s="198" t="s">
        <v>10</v>
      </c>
      <c r="V5" s="197" t="s">
        <v>10</v>
      </c>
      <c r="W5" s="195" t="s">
        <v>10</v>
      </c>
      <c r="X5" s="198" t="s">
        <v>10</v>
      </c>
      <c r="Y5" s="196"/>
      <c r="Z5" s="197" t="s">
        <v>13</v>
      </c>
      <c r="AA5" s="195" t="s">
        <v>13</v>
      </c>
      <c r="AB5" s="198" t="s">
        <v>13</v>
      </c>
    </row>
    <row r="6" spans="1:28" ht="14" x14ac:dyDescent="0.2">
      <c r="A6" s="108"/>
      <c r="B6" s="118"/>
      <c r="C6" s="119" t="s">
        <v>14</v>
      </c>
      <c r="D6" s="120"/>
      <c r="E6" s="121" t="s">
        <v>15</v>
      </c>
      <c r="F6" s="121"/>
      <c r="G6" s="119" t="s">
        <v>16</v>
      </c>
      <c r="H6" s="121" t="s">
        <v>17</v>
      </c>
      <c r="I6" s="119"/>
      <c r="J6" s="121" t="s">
        <v>18</v>
      </c>
      <c r="K6" s="121" t="s">
        <v>17</v>
      </c>
      <c r="L6" s="119" t="s">
        <v>16</v>
      </c>
      <c r="M6" s="121" t="s">
        <v>35</v>
      </c>
      <c r="N6" s="121" t="s">
        <v>19</v>
      </c>
      <c r="O6" s="122" t="str">
        <f>"MAX=20"</f>
        <v>MAX=20</v>
      </c>
      <c r="P6" s="123"/>
      <c r="Q6" s="124"/>
      <c r="R6" s="189"/>
      <c r="S6" s="201" t="s">
        <v>20</v>
      </c>
      <c r="T6" s="199" t="s">
        <v>22</v>
      </c>
      <c r="U6" s="202" t="s">
        <v>21</v>
      </c>
      <c r="V6" s="201" t="s">
        <v>20</v>
      </c>
      <c r="W6" s="199" t="s">
        <v>22</v>
      </c>
      <c r="X6" s="202" t="s">
        <v>21</v>
      </c>
      <c r="Y6" s="200"/>
      <c r="Z6" s="201" t="s">
        <v>67</v>
      </c>
      <c r="AA6" s="199" t="s">
        <v>68</v>
      </c>
      <c r="AB6" s="202" t="s">
        <v>69</v>
      </c>
    </row>
    <row r="7" spans="1:28" ht="14" x14ac:dyDescent="0.2">
      <c r="A7" s="108"/>
      <c r="B7" s="125">
        <v>1</v>
      </c>
      <c r="C7" s="126"/>
      <c r="D7" s="127" t="str">
        <f t="shared" ref="D7:D11" si="0">IF(ISBLANK(C7),"",VLOOKUP(C7,各艇データ,2,FALSE))</f>
        <v/>
      </c>
      <c r="E7" s="225" t="str">
        <f t="shared" ref="E7:E11" si="1">IF($I$6="Ⅰ",S7,IF($I$6="Ⅱ",T7,IF($I$6="Ⅲ",U7,"")))</f>
        <v/>
      </c>
      <c r="F7" s="128">
        <v>1</v>
      </c>
      <c r="G7" s="129"/>
      <c r="H7" s="126" t="str">
        <f t="shared" ref="H7:H11" si="2">IFERROR(IF(G7-$Q$2&lt;=0,"",(G7-$Q$2)*86400),"")</f>
        <v/>
      </c>
      <c r="I7" s="130" t="str">
        <f t="shared" ref="I7:I11" si="3">IF($I$6="Ⅰ",V7,IF($I$6="Ⅱ",W7,IF($I$6="Ⅲ",X7,"")))</f>
        <v/>
      </c>
      <c r="J7" s="128"/>
      <c r="K7" s="131" t="str">
        <f t="shared" ref="K7:K11" si="4">IFERROR(H7*(1+0.01*J7)-I7*$N$3,"")</f>
        <v/>
      </c>
      <c r="L7" s="129" t="str">
        <f t="shared" ref="L7:L11" si="5">IFERROR((K7-$K$7)/86400,"")</f>
        <v/>
      </c>
      <c r="M7" s="132" t="str">
        <f t="shared" ref="M7:M11" si="6">IFERROR((K7-$K$7)/$N$3,"")</f>
        <v/>
      </c>
      <c r="N7" s="133" t="str">
        <f t="shared" ref="N7:N11" si="7">IFERROR($N$3/(H7/3600),"")</f>
        <v/>
      </c>
      <c r="O7" s="134">
        <f t="shared" ref="O7:O11" si="8">ROUND(IF($O$6="MAX=20",Z7,IF($O$6="MAX=30",AA7,IF($O$6="MAX=40",AB7,""))),1)</f>
        <v>20</v>
      </c>
      <c r="P7" s="352"/>
      <c r="Q7" s="135"/>
      <c r="R7" s="188"/>
      <c r="S7" s="204" t="str">
        <f t="shared" ref="S7:S31" si="9">IF(ISBLANK(C7),"",VLOOKUP(C7,各艇データ,3,FALSE))</f>
        <v/>
      </c>
      <c r="T7" s="205" t="str">
        <f t="shared" ref="T7:T31" si="10">IF(ISBLANK(C7),"",VLOOKUP(C7,各艇データ,4,FALSE))</f>
        <v/>
      </c>
      <c r="U7" s="206" t="str">
        <f t="shared" ref="U7:U31" si="11">IF(ISBLANK(C7),"",VLOOKUP(C7,各艇データ,5,FALSE))</f>
        <v/>
      </c>
      <c r="V7" s="207" t="str">
        <f t="shared" ref="V7:V31" si="12">IF(ISBLANK(C7),"",VLOOKUP(C7,各艇データ,6,FALSE))</f>
        <v/>
      </c>
      <c r="W7" s="208" t="str">
        <f t="shared" ref="W7:W31" si="13">IF(ISBLANK(C7),"",VLOOKUP(C7,各艇データ,7,FALSE))</f>
        <v/>
      </c>
      <c r="X7" s="209" t="str">
        <f t="shared" ref="X7:X31" si="14">IF(ISBLANK(C7),"",VLOOKUP(C7,各艇データ,8,FALSE))</f>
        <v/>
      </c>
      <c r="Y7" s="196"/>
      <c r="Z7" s="210" t="str">
        <f>IF(ISBLANK(B7),"",IFERROR(20*($P$3+1-$B7)/$P$3,"20.0"))</f>
        <v>20.0</v>
      </c>
      <c r="AA7" s="203" t="str">
        <f>IF(ISBLANK(B7),"",IFERROR(30*($P$3+1-$B7)/$P$3,"30.0"))</f>
        <v>30.0</v>
      </c>
      <c r="AB7" s="211">
        <f>IF(ISBLANK(B7),"",IFERROR(30*($P$3-$B7)/($P$3-1)+10,"20.0"))</f>
        <v>40</v>
      </c>
    </row>
    <row r="8" spans="1:28" ht="14" x14ac:dyDescent="0.2">
      <c r="A8" s="108"/>
      <c r="B8" s="136">
        <v>2</v>
      </c>
      <c r="C8" s="137"/>
      <c r="D8" s="138" t="str">
        <f t="shared" si="0"/>
        <v/>
      </c>
      <c r="E8" s="226" t="str">
        <f t="shared" si="1"/>
        <v/>
      </c>
      <c r="F8" s="139">
        <v>2</v>
      </c>
      <c r="G8" s="140"/>
      <c r="H8" s="137" t="str">
        <f t="shared" si="2"/>
        <v/>
      </c>
      <c r="I8" s="141" t="str">
        <f t="shared" si="3"/>
        <v/>
      </c>
      <c r="J8" s="139"/>
      <c r="K8" s="142" t="str">
        <f t="shared" si="4"/>
        <v/>
      </c>
      <c r="L8" s="140" t="str">
        <f t="shared" si="5"/>
        <v/>
      </c>
      <c r="M8" s="143" t="str">
        <f t="shared" si="6"/>
        <v/>
      </c>
      <c r="N8" s="144" t="str">
        <f t="shared" si="7"/>
        <v/>
      </c>
      <c r="O8" s="145">
        <f t="shared" si="8"/>
        <v>20</v>
      </c>
      <c r="P8" s="179"/>
      <c r="Q8" s="147"/>
      <c r="R8" s="188"/>
      <c r="S8" s="204" t="str">
        <f t="shared" si="9"/>
        <v/>
      </c>
      <c r="T8" s="205" t="str">
        <f t="shared" si="10"/>
        <v/>
      </c>
      <c r="U8" s="206" t="str">
        <f t="shared" si="11"/>
        <v/>
      </c>
      <c r="V8" s="207" t="str">
        <f t="shared" si="12"/>
        <v/>
      </c>
      <c r="W8" s="208" t="str">
        <f t="shared" si="13"/>
        <v/>
      </c>
      <c r="X8" s="209" t="str">
        <f t="shared" si="14"/>
        <v/>
      </c>
      <c r="Y8" s="196"/>
      <c r="Z8" s="210" t="str">
        <f t="shared" ref="Z8:Z31" si="15">IF(ISBLANK(B8),"",IFERROR(20*($P$3+1-$B8)/$P$3,"20.0"))</f>
        <v>20.0</v>
      </c>
      <c r="AA8" s="203" t="str">
        <f t="shared" ref="AA8:AA31" si="16">IF(ISBLANK(B8),"",IFERROR(30*($P$3+1-$B8)/$P$3,"30.0"))</f>
        <v>30.0</v>
      </c>
      <c r="AB8" s="211">
        <f t="shared" ref="AB8:AB31" si="17">IF(ISBLANK(B8),"",IFERROR(30*($P$3-$B8)/($P$3-1)+10,"20.0"))</f>
        <v>70</v>
      </c>
    </row>
    <row r="9" spans="1:28" ht="14" x14ac:dyDescent="0.2">
      <c r="A9" s="108"/>
      <c r="B9" s="136">
        <v>3</v>
      </c>
      <c r="C9" s="137"/>
      <c r="D9" s="138" t="str">
        <f t="shared" si="0"/>
        <v/>
      </c>
      <c r="E9" s="226" t="str">
        <f t="shared" si="1"/>
        <v/>
      </c>
      <c r="F9" s="139">
        <v>3</v>
      </c>
      <c r="G9" s="140"/>
      <c r="H9" s="137" t="str">
        <f t="shared" si="2"/>
        <v/>
      </c>
      <c r="I9" s="141" t="str">
        <f t="shared" si="3"/>
        <v/>
      </c>
      <c r="J9" s="139"/>
      <c r="K9" s="142" t="str">
        <f t="shared" si="4"/>
        <v/>
      </c>
      <c r="L9" s="140" t="str">
        <f t="shared" si="5"/>
        <v/>
      </c>
      <c r="M9" s="143" t="str">
        <f t="shared" si="6"/>
        <v/>
      </c>
      <c r="N9" s="144" t="str">
        <f t="shared" si="7"/>
        <v/>
      </c>
      <c r="O9" s="145">
        <f t="shared" si="8"/>
        <v>20</v>
      </c>
      <c r="P9" s="179"/>
      <c r="Q9" s="147"/>
      <c r="R9" s="188"/>
      <c r="S9" s="204" t="str">
        <f t="shared" si="9"/>
        <v/>
      </c>
      <c r="T9" s="205" t="str">
        <f t="shared" si="10"/>
        <v/>
      </c>
      <c r="U9" s="206" t="str">
        <f t="shared" si="11"/>
        <v/>
      </c>
      <c r="V9" s="207" t="str">
        <f t="shared" si="12"/>
        <v/>
      </c>
      <c r="W9" s="208" t="str">
        <f t="shared" si="13"/>
        <v/>
      </c>
      <c r="X9" s="209" t="str">
        <f t="shared" si="14"/>
        <v/>
      </c>
      <c r="Y9" s="196"/>
      <c r="Z9" s="210" t="str">
        <f t="shared" si="15"/>
        <v>20.0</v>
      </c>
      <c r="AA9" s="203" t="str">
        <f t="shared" si="16"/>
        <v>30.0</v>
      </c>
      <c r="AB9" s="211">
        <f t="shared" si="17"/>
        <v>100</v>
      </c>
    </row>
    <row r="10" spans="1:28" ht="14" x14ac:dyDescent="0.2">
      <c r="A10" s="108"/>
      <c r="B10" s="136">
        <v>4</v>
      </c>
      <c r="C10" s="137"/>
      <c r="D10" s="138" t="str">
        <f t="shared" si="0"/>
        <v/>
      </c>
      <c r="E10" s="226" t="str">
        <f t="shared" si="1"/>
        <v/>
      </c>
      <c r="F10" s="139">
        <v>4</v>
      </c>
      <c r="G10" s="140"/>
      <c r="H10" s="137" t="str">
        <f t="shared" si="2"/>
        <v/>
      </c>
      <c r="I10" s="141" t="str">
        <f t="shared" si="3"/>
        <v/>
      </c>
      <c r="J10" s="139"/>
      <c r="K10" s="142" t="str">
        <f t="shared" si="4"/>
        <v/>
      </c>
      <c r="L10" s="140" t="str">
        <f t="shared" si="5"/>
        <v/>
      </c>
      <c r="M10" s="143" t="str">
        <f t="shared" si="6"/>
        <v/>
      </c>
      <c r="N10" s="144" t="str">
        <f t="shared" si="7"/>
        <v/>
      </c>
      <c r="O10" s="145">
        <f t="shared" si="8"/>
        <v>20</v>
      </c>
      <c r="P10" s="146"/>
      <c r="Q10" s="147"/>
      <c r="R10" s="188"/>
      <c r="S10" s="204" t="str">
        <f t="shared" si="9"/>
        <v/>
      </c>
      <c r="T10" s="205" t="str">
        <f t="shared" si="10"/>
        <v/>
      </c>
      <c r="U10" s="206" t="str">
        <f t="shared" si="11"/>
        <v/>
      </c>
      <c r="V10" s="207" t="str">
        <f t="shared" si="12"/>
        <v/>
      </c>
      <c r="W10" s="208" t="str">
        <f t="shared" si="13"/>
        <v/>
      </c>
      <c r="X10" s="209" t="str">
        <f t="shared" si="14"/>
        <v/>
      </c>
      <c r="Y10" s="196"/>
      <c r="Z10" s="210" t="str">
        <f t="shared" si="15"/>
        <v>20.0</v>
      </c>
      <c r="AA10" s="203" t="str">
        <f t="shared" si="16"/>
        <v>30.0</v>
      </c>
      <c r="AB10" s="211">
        <f t="shared" si="17"/>
        <v>130</v>
      </c>
    </row>
    <row r="11" spans="1:28" ht="14" x14ac:dyDescent="0.2">
      <c r="A11" s="108"/>
      <c r="B11" s="148">
        <v>5</v>
      </c>
      <c r="C11" s="149"/>
      <c r="D11" s="150" t="str">
        <f t="shared" si="0"/>
        <v/>
      </c>
      <c r="E11" s="227" t="str">
        <f t="shared" si="1"/>
        <v/>
      </c>
      <c r="F11" s="151">
        <v>5</v>
      </c>
      <c r="G11" s="152"/>
      <c r="H11" s="153" t="str">
        <f t="shared" si="2"/>
        <v/>
      </c>
      <c r="I11" s="154" t="str">
        <f t="shared" si="3"/>
        <v/>
      </c>
      <c r="J11" s="155"/>
      <c r="K11" s="156" t="str">
        <f t="shared" si="4"/>
        <v/>
      </c>
      <c r="L11" s="157" t="str">
        <f t="shared" si="5"/>
        <v/>
      </c>
      <c r="M11" s="158" t="str">
        <f t="shared" si="6"/>
        <v/>
      </c>
      <c r="N11" s="159" t="str">
        <f t="shared" si="7"/>
        <v/>
      </c>
      <c r="O11" s="160">
        <f t="shared" si="8"/>
        <v>20</v>
      </c>
      <c r="P11" s="356"/>
      <c r="Q11" s="162"/>
      <c r="R11" s="188"/>
      <c r="S11" s="204" t="str">
        <f t="shared" si="9"/>
        <v/>
      </c>
      <c r="T11" s="205" t="str">
        <f t="shared" si="10"/>
        <v/>
      </c>
      <c r="U11" s="206" t="str">
        <f t="shared" si="11"/>
        <v/>
      </c>
      <c r="V11" s="207" t="str">
        <f t="shared" si="12"/>
        <v/>
      </c>
      <c r="W11" s="208" t="str">
        <f t="shared" si="13"/>
        <v/>
      </c>
      <c r="X11" s="209" t="str">
        <f t="shared" si="14"/>
        <v/>
      </c>
      <c r="Y11" s="196"/>
      <c r="Z11" s="210" t="str">
        <f t="shared" si="15"/>
        <v>20.0</v>
      </c>
      <c r="AA11" s="203" t="str">
        <f t="shared" si="16"/>
        <v>30.0</v>
      </c>
      <c r="AB11" s="211">
        <f t="shared" si="17"/>
        <v>160</v>
      </c>
    </row>
    <row r="12" spans="1:28" ht="14" x14ac:dyDescent="0.2">
      <c r="A12" s="108"/>
      <c r="B12" s="125">
        <v>6</v>
      </c>
      <c r="C12" s="126"/>
      <c r="D12" s="127" t="str">
        <f t="shared" ref="D12:D26" si="18">IF(ISBLANK(C12),"",VLOOKUP(C12,各艇データ,2,FALSE))</f>
        <v/>
      </c>
      <c r="E12" s="225" t="str">
        <f t="shared" ref="E12:E26" si="19">IF($I$6="Ⅰ",S12,IF($I$6="Ⅱ",T12,IF($I$6="Ⅲ",U12,"")))</f>
        <v/>
      </c>
      <c r="F12" s="128">
        <v>6</v>
      </c>
      <c r="G12" s="129"/>
      <c r="H12" s="126" t="str">
        <f t="shared" ref="H12:H26" si="20">IFERROR(IF(G12-$Q$2&lt;=0,"",(G12-$Q$2)*86400),"")</f>
        <v/>
      </c>
      <c r="I12" s="130" t="str">
        <f t="shared" ref="I12:I26" si="21">IF($I$6="Ⅰ",V12,IF($I$6="Ⅱ",W12,IF($I$6="Ⅲ",X12,"")))</f>
        <v/>
      </c>
      <c r="J12" s="128"/>
      <c r="K12" s="131" t="str">
        <f t="shared" ref="K12:K26" si="22">IFERROR(H12*(1+0.01*J12)-I12*$N$3,"")</f>
        <v/>
      </c>
      <c r="L12" s="129" t="str">
        <f t="shared" ref="L12:L26" si="23">IFERROR((K12-$K$7)/86400,"")</f>
        <v/>
      </c>
      <c r="M12" s="132" t="str">
        <f t="shared" ref="M12:M26" si="24">IFERROR((K12-$K$7)/$N$3,"")</f>
        <v/>
      </c>
      <c r="N12" s="133" t="str">
        <f t="shared" ref="N12:N26" si="25">IFERROR($N$3/(H12/3600),"")</f>
        <v/>
      </c>
      <c r="O12" s="134">
        <f t="shared" ref="O12:O26" si="26">ROUND(IF($O$6="MAX=20",Z12,IF($O$6="MAX=30",AA12,IF($O$6="MAX=40",AB12,""))),1)</f>
        <v>20</v>
      </c>
      <c r="P12" s="357"/>
      <c r="Q12" s="135"/>
      <c r="R12" s="188"/>
      <c r="S12" s="204" t="str">
        <f t="shared" si="9"/>
        <v/>
      </c>
      <c r="T12" s="205" t="str">
        <f t="shared" si="10"/>
        <v/>
      </c>
      <c r="U12" s="206" t="str">
        <f t="shared" si="11"/>
        <v/>
      </c>
      <c r="V12" s="207" t="str">
        <f t="shared" si="12"/>
        <v/>
      </c>
      <c r="W12" s="208" t="str">
        <f t="shared" si="13"/>
        <v/>
      </c>
      <c r="X12" s="209" t="str">
        <f t="shared" si="14"/>
        <v/>
      </c>
      <c r="Y12" s="196"/>
      <c r="Z12" s="210" t="str">
        <f t="shared" si="15"/>
        <v>20.0</v>
      </c>
      <c r="AA12" s="203" t="str">
        <f t="shared" si="16"/>
        <v>30.0</v>
      </c>
      <c r="AB12" s="211">
        <f t="shared" si="17"/>
        <v>190</v>
      </c>
    </row>
    <row r="13" spans="1:28" ht="14" x14ac:dyDescent="0.2">
      <c r="A13" s="108"/>
      <c r="B13" s="136">
        <v>7</v>
      </c>
      <c r="C13" s="137"/>
      <c r="D13" s="138" t="str">
        <f t="shared" si="18"/>
        <v/>
      </c>
      <c r="E13" s="226" t="str">
        <f t="shared" si="19"/>
        <v/>
      </c>
      <c r="F13" s="139">
        <v>7</v>
      </c>
      <c r="G13" s="140"/>
      <c r="H13" s="137" t="str">
        <f t="shared" si="20"/>
        <v/>
      </c>
      <c r="I13" s="141" t="str">
        <f t="shared" si="21"/>
        <v/>
      </c>
      <c r="J13" s="139"/>
      <c r="K13" s="142" t="str">
        <f t="shared" si="22"/>
        <v/>
      </c>
      <c r="L13" s="140" t="str">
        <f t="shared" si="23"/>
        <v/>
      </c>
      <c r="M13" s="143" t="str">
        <f t="shared" si="24"/>
        <v/>
      </c>
      <c r="N13" s="144" t="str">
        <f t="shared" si="25"/>
        <v/>
      </c>
      <c r="O13" s="145">
        <f t="shared" si="26"/>
        <v>20</v>
      </c>
      <c r="P13" s="146"/>
      <c r="Q13" s="147"/>
      <c r="R13" s="188"/>
      <c r="S13" s="204" t="str">
        <f t="shared" si="9"/>
        <v/>
      </c>
      <c r="T13" s="205" t="str">
        <f t="shared" si="10"/>
        <v/>
      </c>
      <c r="U13" s="206" t="str">
        <f t="shared" si="11"/>
        <v/>
      </c>
      <c r="V13" s="207" t="str">
        <f t="shared" si="12"/>
        <v/>
      </c>
      <c r="W13" s="208" t="str">
        <f t="shared" si="13"/>
        <v/>
      </c>
      <c r="X13" s="209" t="str">
        <f t="shared" si="14"/>
        <v/>
      </c>
      <c r="Y13" s="196"/>
      <c r="Z13" s="210" t="str">
        <f t="shared" si="15"/>
        <v>20.0</v>
      </c>
      <c r="AA13" s="203" t="str">
        <f t="shared" si="16"/>
        <v>30.0</v>
      </c>
      <c r="AB13" s="211">
        <f t="shared" si="17"/>
        <v>220</v>
      </c>
    </row>
    <row r="14" spans="1:28" ht="14" x14ac:dyDescent="0.2">
      <c r="A14" s="108"/>
      <c r="B14" s="136">
        <v>8</v>
      </c>
      <c r="C14" s="137"/>
      <c r="D14" s="138" t="str">
        <f t="shared" si="18"/>
        <v/>
      </c>
      <c r="E14" s="226" t="str">
        <f t="shared" si="19"/>
        <v/>
      </c>
      <c r="F14" s="139">
        <v>8</v>
      </c>
      <c r="G14" s="140"/>
      <c r="H14" s="137" t="str">
        <f t="shared" si="20"/>
        <v/>
      </c>
      <c r="I14" s="141" t="str">
        <f t="shared" si="21"/>
        <v/>
      </c>
      <c r="J14" s="139"/>
      <c r="K14" s="142" t="str">
        <f t="shared" si="22"/>
        <v/>
      </c>
      <c r="L14" s="140" t="str">
        <f t="shared" si="23"/>
        <v/>
      </c>
      <c r="M14" s="143" t="str">
        <f t="shared" si="24"/>
        <v/>
      </c>
      <c r="N14" s="144" t="str">
        <f t="shared" si="25"/>
        <v/>
      </c>
      <c r="O14" s="145">
        <f t="shared" si="26"/>
        <v>20</v>
      </c>
      <c r="P14" s="179"/>
      <c r="Q14" s="147"/>
      <c r="R14" s="188"/>
      <c r="S14" s="204" t="str">
        <f t="shared" si="9"/>
        <v/>
      </c>
      <c r="T14" s="205" t="str">
        <f t="shared" si="10"/>
        <v/>
      </c>
      <c r="U14" s="206" t="str">
        <f t="shared" si="11"/>
        <v/>
      </c>
      <c r="V14" s="207" t="str">
        <f t="shared" si="12"/>
        <v/>
      </c>
      <c r="W14" s="208" t="str">
        <f t="shared" si="13"/>
        <v/>
      </c>
      <c r="X14" s="209" t="str">
        <f t="shared" si="14"/>
        <v/>
      </c>
      <c r="Y14" s="196"/>
      <c r="Z14" s="210" t="str">
        <f t="shared" si="15"/>
        <v>20.0</v>
      </c>
      <c r="AA14" s="203" t="str">
        <f t="shared" si="16"/>
        <v>30.0</v>
      </c>
      <c r="AB14" s="211">
        <f t="shared" si="17"/>
        <v>250</v>
      </c>
    </row>
    <row r="15" spans="1:28" ht="14" x14ac:dyDescent="0.2">
      <c r="A15" s="108"/>
      <c r="B15" s="136">
        <v>9</v>
      </c>
      <c r="C15" s="137"/>
      <c r="D15" s="138" t="str">
        <f t="shared" si="18"/>
        <v/>
      </c>
      <c r="E15" s="226" t="str">
        <f t="shared" si="19"/>
        <v/>
      </c>
      <c r="F15" s="139">
        <v>9</v>
      </c>
      <c r="G15" s="140"/>
      <c r="H15" s="137" t="str">
        <f t="shared" si="20"/>
        <v/>
      </c>
      <c r="I15" s="141" t="str">
        <f t="shared" si="21"/>
        <v/>
      </c>
      <c r="J15" s="139"/>
      <c r="K15" s="142" t="str">
        <f t="shared" si="22"/>
        <v/>
      </c>
      <c r="L15" s="140" t="str">
        <f t="shared" si="23"/>
        <v/>
      </c>
      <c r="M15" s="143" t="str">
        <f t="shared" si="24"/>
        <v/>
      </c>
      <c r="N15" s="144" t="str">
        <f t="shared" si="25"/>
        <v/>
      </c>
      <c r="O15" s="145">
        <f t="shared" si="26"/>
        <v>20</v>
      </c>
      <c r="P15" s="358"/>
      <c r="Q15" s="147"/>
      <c r="R15" s="188"/>
      <c r="S15" s="204" t="str">
        <f t="shared" si="9"/>
        <v/>
      </c>
      <c r="T15" s="205" t="str">
        <f t="shared" si="10"/>
        <v/>
      </c>
      <c r="U15" s="206" t="str">
        <f t="shared" si="11"/>
        <v/>
      </c>
      <c r="V15" s="207" t="str">
        <f t="shared" si="12"/>
        <v/>
      </c>
      <c r="W15" s="208" t="str">
        <f t="shared" si="13"/>
        <v/>
      </c>
      <c r="X15" s="209" t="str">
        <f t="shared" si="14"/>
        <v/>
      </c>
      <c r="Y15" s="196"/>
      <c r="Z15" s="210" t="str">
        <f t="shared" si="15"/>
        <v>20.0</v>
      </c>
      <c r="AA15" s="203" t="str">
        <f t="shared" si="16"/>
        <v>30.0</v>
      </c>
      <c r="AB15" s="211">
        <f t="shared" si="17"/>
        <v>280</v>
      </c>
    </row>
    <row r="16" spans="1:28" ht="14" x14ac:dyDescent="0.2">
      <c r="A16" s="108"/>
      <c r="B16" s="148">
        <v>10</v>
      </c>
      <c r="C16" s="149"/>
      <c r="D16" s="150" t="str">
        <f t="shared" si="18"/>
        <v/>
      </c>
      <c r="E16" s="227" t="str">
        <f t="shared" si="19"/>
        <v/>
      </c>
      <c r="F16" s="151">
        <v>10</v>
      </c>
      <c r="G16" s="152"/>
      <c r="H16" s="153" t="str">
        <f t="shared" si="20"/>
        <v/>
      </c>
      <c r="I16" s="154" t="str">
        <f t="shared" si="21"/>
        <v/>
      </c>
      <c r="J16" s="155"/>
      <c r="K16" s="156" t="str">
        <f t="shared" si="22"/>
        <v/>
      </c>
      <c r="L16" s="157" t="str">
        <f t="shared" si="23"/>
        <v/>
      </c>
      <c r="M16" s="158" t="str">
        <f t="shared" si="24"/>
        <v/>
      </c>
      <c r="N16" s="159" t="str">
        <f t="shared" si="25"/>
        <v/>
      </c>
      <c r="O16" s="160">
        <f t="shared" si="26"/>
        <v>20</v>
      </c>
      <c r="P16" s="220"/>
      <c r="Q16" s="162"/>
      <c r="R16" s="188"/>
      <c r="S16" s="204" t="str">
        <f t="shared" si="9"/>
        <v/>
      </c>
      <c r="T16" s="205" t="str">
        <f t="shared" si="10"/>
        <v/>
      </c>
      <c r="U16" s="206" t="str">
        <f t="shared" si="11"/>
        <v/>
      </c>
      <c r="V16" s="207" t="str">
        <f t="shared" si="12"/>
        <v/>
      </c>
      <c r="W16" s="208" t="str">
        <f t="shared" si="13"/>
        <v/>
      </c>
      <c r="X16" s="209" t="str">
        <f t="shared" si="14"/>
        <v/>
      </c>
      <c r="Y16" s="196"/>
      <c r="Z16" s="210" t="str">
        <f t="shared" si="15"/>
        <v>20.0</v>
      </c>
      <c r="AA16" s="203" t="str">
        <f t="shared" si="16"/>
        <v>30.0</v>
      </c>
      <c r="AB16" s="211">
        <f t="shared" si="17"/>
        <v>310</v>
      </c>
    </row>
    <row r="17" spans="1:28" ht="14" x14ac:dyDescent="0.2">
      <c r="A17" s="108"/>
      <c r="B17" s="125">
        <v>11</v>
      </c>
      <c r="C17" s="126"/>
      <c r="D17" s="127" t="str">
        <f t="shared" si="18"/>
        <v/>
      </c>
      <c r="E17" s="225" t="str">
        <f t="shared" si="19"/>
        <v/>
      </c>
      <c r="F17" s="128">
        <v>11</v>
      </c>
      <c r="G17" s="129"/>
      <c r="H17" s="126" t="str">
        <f t="shared" si="20"/>
        <v/>
      </c>
      <c r="I17" s="130" t="str">
        <f t="shared" si="21"/>
        <v/>
      </c>
      <c r="J17" s="128"/>
      <c r="K17" s="131" t="str">
        <f t="shared" si="22"/>
        <v/>
      </c>
      <c r="L17" s="129" t="str">
        <f t="shared" si="23"/>
        <v/>
      </c>
      <c r="M17" s="132" t="str">
        <f t="shared" si="24"/>
        <v/>
      </c>
      <c r="N17" s="133" t="str">
        <f t="shared" si="25"/>
        <v/>
      </c>
      <c r="O17" s="134">
        <f t="shared" si="26"/>
        <v>20</v>
      </c>
      <c r="P17" s="224"/>
      <c r="Q17" s="135"/>
      <c r="R17" s="188"/>
      <c r="S17" s="204" t="str">
        <f t="shared" si="9"/>
        <v/>
      </c>
      <c r="T17" s="205" t="str">
        <f t="shared" si="10"/>
        <v/>
      </c>
      <c r="U17" s="206" t="str">
        <f t="shared" si="11"/>
        <v/>
      </c>
      <c r="V17" s="207" t="str">
        <f t="shared" si="12"/>
        <v/>
      </c>
      <c r="W17" s="208" t="str">
        <f t="shared" si="13"/>
        <v/>
      </c>
      <c r="X17" s="209" t="str">
        <f t="shared" si="14"/>
        <v/>
      </c>
      <c r="Y17" s="196"/>
      <c r="Z17" s="210" t="str">
        <f t="shared" si="15"/>
        <v>20.0</v>
      </c>
      <c r="AA17" s="203" t="str">
        <f t="shared" si="16"/>
        <v>30.0</v>
      </c>
      <c r="AB17" s="211">
        <f t="shared" si="17"/>
        <v>340</v>
      </c>
    </row>
    <row r="18" spans="1:28" ht="14" x14ac:dyDescent="0.2">
      <c r="A18" s="108"/>
      <c r="B18" s="136">
        <v>12</v>
      </c>
      <c r="C18" s="137"/>
      <c r="D18" s="138" t="str">
        <f t="shared" si="18"/>
        <v/>
      </c>
      <c r="E18" s="226" t="str">
        <f t="shared" si="19"/>
        <v/>
      </c>
      <c r="F18" s="139">
        <v>12</v>
      </c>
      <c r="G18" s="140"/>
      <c r="H18" s="137" t="str">
        <f t="shared" si="20"/>
        <v/>
      </c>
      <c r="I18" s="141" t="str">
        <f t="shared" si="21"/>
        <v/>
      </c>
      <c r="J18" s="139"/>
      <c r="K18" s="142" t="str">
        <f t="shared" si="22"/>
        <v/>
      </c>
      <c r="L18" s="140" t="str">
        <f t="shared" si="23"/>
        <v/>
      </c>
      <c r="M18" s="143" t="str">
        <f t="shared" si="24"/>
        <v/>
      </c>
      <c r="N18" s="144" t="str">
        <f t="shared" si="25"/>
        <v/>
      </c>
      <c r="O18" s="145">
        <f t="shared" si="26"/>
        <v>20</v>
      </c>
      <c r="P18" s="179"/>
      <c r="Q18" s="147"/>
      <c r="R18" s="188"/>
      <c r="S18" s="204" t="str">
        <f t="shared" si="9"/>
        <v/>
      </c>
      <c r="T18" s="205" t="str">
        <f t="shared" si="10"/>
        <v/>
      </c>
      <c r="U18" s="206" t="str">
        <f t="shared" si="11"/>
        <v/>
      </c>
      <c r="V18" s="207" t="str">
        <f t="shared" si="12"/>
        <v/>
      </c>
      <c r="W18" s="208" t="str">
        <f t="shared" si="13"/>
        <v/>
      </c>
      <c r="X18" s="209" t="str">
        <f t="shared" si="14"/>
        <v/>
      </c>
      <c r="Y18" s="196"/>
      <c r="Z18" s="210" t="str">
        <f t="shared" si="15"/>
        <v>20.0</v>
      </c>
      <c r="AA18" s="203" t="str">
        <f t="shared" si="16"/>
        <v>30.0</v>
      </c>
      <c r="AB18" s="211">
        <f t="shared" si="17"/>
        <v>370</v>
      </c>
    </row>
    <row r="19" spans="1:28" ht="14" x14ac:dyDescent="0.2">
      <c r="A19" s="108"/>
      <c r="B19" s="136">
        <v>13</v>
      </c>
      <c r="C19" s="137"/>
      <c r="D19" s="138" t="str">
        <f t="shared" si="18"/>
        <v/>
      </c>
      <c r="E19" s="226" t="str">
        <f t="shared" si="19"/>
        <v/>
      </c>
      <c r="F19" s="139">
        <v>13</v>
      </c>
      <c r="G19" s="140"/>
      <c r="H19" s="137" t="str">
        <f t="shared" si="20"/>
        <v/>
      </c>
      <c r="I19" s="141" t="str">
        <f t="shared" si="21"/>
        <v/>
      </c>
      <c r="J19" s="139"/>
      <c r="K19" s="142" t="str">
        <f t="shared" si="22"/>
        <v/>
      </c>
      <c r="L19" s="140" t="str">
        <f t="shared" si="23"/>
        <v/>
      </c>
      <c r="M19" s="143" t="str">
        <f t="shared" si="24"/>
        <v/>
      </c>
      <c r="N19" s="144" t="str">
        <f t="shared" si="25"/>
        <v/>
      </c>
      <c r="O19" s="145">
        <f t="shared" si="26"/>
        <v>20</v>
      </c>
      <c r="P19" s="179"/>
      <c r="Q19" s="147"/>
      <c r="R19" s="188"/>
      <c r="S19" s="204" t="str">
        <f t="shared" si="9"/>
        <v/>
      </c>
      <c r="T19" s="205" t="str">
        <f t="shared" si="10"/>
        <v/>
      </c>
      <c r="U19" s="206" t="str">
        <f t="shared" si="11"/>
        <v/>
      </c>
      <c r="V19" s="207" t="str">
        <f t="shared" si="12"/>
        <v/>
      </c>
      <c r="W19" s="208" t="str">
        <f t="shared" si="13"/>
        <v/>
      </c>
      <c r="X19" s="209" t="str">
        <f t="shared" si="14"/>
        <v/>
      </c>
      <c r="Y19" s="196"/>
      <c r="Z19" s="210" t="str">
        <f t="shared" si="15"/>
        <v>20.0</v>
      </c>
      <c r="AA19" s="203" t="str">
        <f t="shared" si="16"/>
        <v>30.0</v>
      </c>
      <c r="AB19" s="211">
        <f t="shared" si="17"/>
        <v>400</v>
      </c>
    </row>
    <row r="20" spans="1:28" ht="14" x14ac:dyDescent="0.2">
      <c r="A20" s="108"/>
      <c r="B20" s="136">
        <v>14</v>
      </c>
      <c r="C20" s="137"/>
      <c r="D20" s="138" t="str">
        <f t="shared" si="18"/>
        <v/>
      </c>
      <c r="E20" s="226" t="str">
        <f t="shared" si="19"/>
        <v/>
      </c>
      <c r="F20" s="139">
        <v>14</v>
      </c>
      <c r="G20" s="140"/>
      <c r="H20" s="137" t="str">
        <f t="shared" si="20"/>
        <v/>
      </c>
      <c r="I20" s="141" t="str">
        <f t="shared" si="21"/>
        <v/>
      </c>
      <c r="J20" s="139"/>
      <c r="K20" s="142" t="str">
        <f t="shared" si="22"/>
        <v/>
      </c>
      <c r="L20" s="140" t="str">
        <f t="shared" si="23"/>
        <v/>
      </c>
      <c r="M20" s="143" t="str">
        <f t="shared" si="24"/>
        <v/>
      </c>
      <c r="N20" s="144" t="str">
        <f t="shared" si="25"/>
        <v/>
      </c>
      <c r="O20" s="145">
        <f t="shared" si="26"/>
        <v>20</v>
      </c>
      <c r="P20" s="359"/>
      <c r="Q20" s="147"/>
      <c r="R20" s="188"/>
      <c r="S20" s="204" t="str">
        <f t="shared" si="9"/>
        <v/>
      </c>
      <c r="T20" s="205" t="str">
        <f t="shared" si="10"/>
        <v/>
      </c>
      <c r="U20" s="206" t="str">
        <f t="shared" si="11"/>
        <v/>
      </c>
      <c r="V20" s="207" t="str">
        <f t="shared" si="12"/>
        <v/>
      </c>
      <c r="W20" s="208" t="str">
        <f t="shared" si="13"/>
        <v/>
      </c>
      <c r="X20" s="209" t="str">
        <f t="shared" si="14"/>
        <v/>
      </c>
      <c r="Y20" s="196"/>
      <c r="Z20" s="210" t="str">
        <f t="shared" si="15"/>
        <v>20.0</v>
      </c>
      <c r="AA20" s="203" t="str">
        <f t="shared" si="16"/>
        <v>30.0</v>
      </c>
      <c r="AB20" s="211">
        <f t="shared" si="17"/>
        <v>430</v>
      </c>
    </row>
    <row r="21" spans="1:28" ht="14" x14ac:dyDescent="0.2">
      <c r="A21" s="108"/>
      <c r="B21" s="148">
        <v>15</v>
      </c>
      <c r="C21" s="149"/>
      <c r="D21" s="150" t="str">
        <f t="shared" si="18"/>
        <v/>
      </c>
      <c r="E21" s="227" t="str">
        <f t="shared" si="19"/>
        <v/>
      </c>
      <c r="F21" s="151">
        <v>15</v>
      </c>
      <c r="G21" s="152"/>
      <c r="H21" s="153" t="str">
        <f t="shared" si="20"/>
        <v/>
      </c>
      <c r="I21" s="154" t="str">
        <f t="shared" si="21"/>
        <v/>
      </c>
      <c r="J21" s="155"/>
      <c r="K21" s="156" t="str">
        <f t="shared" si="22"/>
        <v/>
      </c>
      <c r="L21" s="157" t="str">
        <f t="shared" si="23"/>
        <v/>
      </c>
      <c r="M21" s="158" t="str">
        <f t="shared" si="24"/>
        <v/>
      </c>
      <c r="N21" s="159" t="str">
        <f t="shared" si="25"/>
        <v/>
      </c>
      <c r="O21" s="160">
        <f t="shared" si="26"/>
        <v>20</v>
      </c>
      <c r="P21" s="220"/>
      <c r="Q21" s="162"/>
      <c r="R21" s="188"/>
      <c r="S21" s="204" t="str">
        <f t="shared" si="9"/>
        <v/>
      </c>
      <c r="T21" s="205" t="str">
        <f t="shared" si="10"/>
        <v/>
      </c>
      <c r="U21" s="206" t="str">
        <f t="shared" si="11"/>
        <v/>
      </c>
      <c r="V21" s="207" t="str">
        <f t="shared" si="12"/>
        <v/>
      </c>
      <c r="W21" s="208" t="str">
        <f t="shared" si="13"/>
        <v/>
      </c>
      <c r="X21" s="209" t="str">
        <f t="shared" si="14"/>
        <v/>
      </c>
      <c r="Y21" s="196"/>
      <c r="Z21" s="210" t="str">
        <f t="shared" si="15"/>
        <v>20.0</v>
      </c>
      <c r="AA21" s="203" t="str">
        <f t="shared" si="16"/>
        <v>30.0</v>
      </c>
      <c r="AB21" s="211">
        <f t="shared" si="17"/>
        <v>460</v>
      </c>
    </row>
    <row r="22" spans="1:28" ht="14" x14ac:dyDescent="0.2">
      <c r="A22" s="108"/>
      <c r="B22" s="177">
        <v>16</v>
      </c>
      <c r="C22" s="126"/>
      <c r="D22" s="127" t="str">
        <f t="shared" si="18"/>
        <v/>
      </c>
      <c r="E22" s="225" t="str">
        <f t="shared" si="19"/>
        <v/>
      </c>
      <c r="F22" s="171">
        <v>16</v>
      </c>
      <c r="G22" s="129"/>
      <c r="H22" s="126" t="str">
        <f t="shared" si="20"/>
        <v/>
      </c>
      <c r="I22" s="130" t="str">
        <f t="shared" si="21"/>
        <v/>
      </c>
      <c r="J22" s="128"/>
      <c r="K22" s="131" t="str">
        <f t="shared" si="22"/>
        <v/>
      </c>
      <c r="L22" s="129" t="str">
        <f t="shared" si="23"/>
        <v/>
      </c>
      <c r="M22" s="132" t="str">
        <f t="shared" si="24"/>
        <v/>
      </c>
      <c r="N22" s="133" t="str">
        <f t="shared" si="25"/>
        <v/>
      </c>
      <c r="O22" s="134">
        <f t="shared" si="26"/>
        <v>20</v>
      </c>
      <c r="P22" s="360"/>
      <c r="Q22" s="178"/>
      <c r="R22" s="188"/>
      <c r="S22" s="204" t="str">
        <f t="shared" si="9"/>
        <v/>
      </c>
      <c r="T22" s="205" t="str">
        <f t="shared" si="10"/>
        <v/>
      </c>
      <c r="U22" s="206" t="str">
        <f t="shared" si="11"/>
        <v/>
      </c>
      <c r="V22" s="207" t="str">
        <f t="shared" si="12"/>
        <v/>
      </c>
      <c r="W22" s="208" t="str">
        <f t="shared" si="13"/>
        <v/>
      </c>
      <c r="X22" s="209" t="str">
        <f t="shared" si="14"/>
        <v/>
      </c>
      <c r="Y22" s="196"/>
      <c r="Z22" s="210" t="str">
        <f t="shared" si="15"/>
        <v>20.0</v>
      </c>
      <c r="AA22" s="203" t="str">
        <f t="shared" si="16"/>
        <v>30.0</v>
      </c>
      <c r="AB22" s="211">
        <f t="shared" si="17"/>
        <v>490</v>
      </c>
    </row>
    <row r="23" spans="1:28" ht="14" x14ac:dyDescent="0.2">
      <c r="A23" s="108"/>
      <c r="B23" s="136">
        <v>17</v>
      </c>
      <c r="C23" s="137"/>
      <c r="D23" s="138" t="str">
        <f t="shared" si="18"/>
        <v/>
      </c>
      <c r="E23" s="226" t="str">
        <f t="shared" si="19"/>
        <v/>
      </c>
      <c r="F23" s="139">
        <v>17</v>
      </c>
      <c r="G23" s="140"/>
      <c r="H23" s="137" t="str">
        <f t="shared" si="20"/>
        <v/>
      </c>
      <c r="I23" s="141" t="str">
        <f t="shared" si="21"/>
        <v/>
      </c>
      <c r="J23" s="139"/>
      <c r="K23" s="142" t="str">
        <f t="shared" si="22"/>
        <v/>
      </c>
      <c r="L23" s="140" t="str">
        <f t="shared" si="23"/>
        <v/>
      </c>
      <c r="M23" s="143" t="str">
        <f t="shared" si="24"/>
        <v/>
      </c>
      <c r="N23" s="144" t="str">
        <f t="shared" si="25"/>
        <v/>
      </c>
      <c r="O23" s="145">
        <f t="shared" si="26"/>
        <v>20</v>
      </c>
      <c r="P23" s="179"/>
      <c r="Q23" s="147"/>
      <c r="R23" s="188"/>
      <c r="S23" s="204" t="str">
        <f t="shared" si="9"/>
        <v/>
      </c>
      <c r="T23" s="205" t="str">
        <f t="shared" si="10"/>
        <v/>
      </c>
      <c r="U23" s="206" t="str">
        <f t="shared" si="11"/>
        <v/>
      </c>
      <c r="V23" s="207" t="str">
        <f t="shared" si="12"/>
        <v/>
      </c>
      <c r="W23" s="208" t="str">
        <f t="shared" si="13"/>
        <v/>
      </c>
      <c r="X23" s="209" t="str">
        <f t="shared" si="14"/>
        <v/>
      </c>
      <c r="Y23" s="196"/>
      <c r="Z23" s="210" t="str">
        <f t="shared" si="15"/>
        <v>20.0</v>
      </c>
      <c r="AA23" s="203" t="str">
        <f t="shared" si="16"/>
        <v>30.0</v>
      </c>
      <c r="AB23" s="211">
        <f t="shared" si="17"/>
        <v>520</v>
      </c>
    </row>
    <row r="24" spans="1:28" ht="14" x14ac:dyDescent="0.2">
      <c r="A24" s="108"/>
      <c r="B24" s="177">
        <v>18</v>
      </c>
      <c r="C24" s="137"/>
      <c r="D24" s="138" t="str">
        <f t="shared" si="18"/>
        <v/>
      </c>
      <c r="E24" s="226" t="str">
        <f t="shared" si="19"/>
        <v/>
      </c>
      <c r="F24" s="139">
        <v>18</v>
      </c>
      <c r="G24" s="140"/>
      <c r="H24" s="137" t="str">
        <f t="shared" si="20"/>
        <v/>
      </c>
      <c r="I24" s="141" t="str">
        <f t="shared" si="21"/>
        <v/>
      </c>
      <c r="J24" s="139"/>
      <c r="K24" s="142" t="str">
        <f t="shared" si="22"/>
        <v/>
      </c>
      <c r="L24" s="140" t="str">
        <f t="shared" si="23"/>
        <v/>
      </c>
      <c r="M24" s="143" t="str">
        <f t="shared" si="24"/>
        <v/>
      </c>
      <c r="N24" s="144" t="str">
        <f t="shared" si="25"/>
        <v/>
      </c>
      <c r="O24" s="145">
        <f t="shared" si="26"/>
        <v>20</v>
      </c>
      <c r="P24" s="180"/>
      <c r="Q24" s="147"/>
      <c r="R24" s="188"/>
      <c r="S24" s="204" t="str">
        <f t="shared" si="9"/>
        <v/>
      </c>
      <c r="T24" s="205" t="str">
        <f t="shared" si="10"/>
        <v/>
      </c>
      <c r="U24" s="206" t="str">
        <f t="shared" si="11"/>
        <v/>
      </c>
      <c r="V24" s="207" t="str">
        <f t="shared" si="12"/>
        <v/>
      </c>
      <c r="W24" s="208" t="str">
        <f t="shared" si="13"/>
        <v/>
      </c>
      <c r="X24" s="209" t="str">
        <f t="shared" si="14"/>
        <v/>
      </c>
      <c r="Y24" s="196"/>
      <c r="Z24" s="210" t="str">
        <f t="shared" si="15"/>
        <v>20.0</v>
      </c>
      <c r="AA24" s="203" t="str">
        <f t="shared" si="16"/>
        <v>30.0</v>
      </c>
      <c r="AB24" s="211">
        <f t="shared" si="17"/>
        <v>550</v>
      </c>
    </row>
    <row r="25" spans="1:28" ht="14" x14ac:dyDescent="0.2">
      <c r="A25" s="108"/>
      <c r="B25" s="136">
        <v>19</v>
      </c>
      <c r="C25" s="137"/>
      <c r="D25" s="138" t="str">
        <f t="shared" si="18"/>
        <v/>
      </c>
      <c r="E25" s="226" t="str">
        <f t="shared" si="19"/>
        <v/>
      </c>
      <c r="F25" s="139">
        <v>19</v>
      </c>
      <c r="G25" s="140"/>
      <c r="H25" s="137" t="str">
        <f t="shared" si="20"/>
        <v/>
      </c>
      <c r="I25" s="141" t="str">
        <f t="shared" si="21"/>
        <v/>
      </c>
      <c r="J25" s="139"/>
      <c r="K25" s="142" t="str">
        <f t="shared" si="22"/>
        <v/>
      </c>
      <c r="L25" s="140" t="str">
        <f t="shared" si="23"/>
        <v/>
      </c>
      <c r="M25" s="143" t="str">
        <f t="shared" si="24"/>
        <v/>
      </c>
      <c r="N25" s="144" t="str">
        <f t="shared" si="25"/>
        <v/>
      </c>
      <c r="O25" s="145">
        <f t="shared" si="26"/>
        <v>20</v>
      </c>
      <c r="P25" s="180"/>
      <c r="Q25" s="147"/>
      <c r="R25" s="188"/>
      <c r="S25" s="204" t="str">
        <f t="shared" si="9"/>
        <v/>
      </c>
      <c r="T25" s="205" t="str">
        <f t="shared" si="10"/>
        <v/>
      </c>
      <c r="U25" s="206" t="str">
        <f t="shared" si="11"/>
        <v/>
      </c>
      <c r="V25" s="207" t="str">
        <f t="shared" si="12"/>
        <v/>
      </c>
      <c r="W25" s="208" t="str">
        <f t="shared" si="13"/>
        <v/>
      </c>
      <c r="X25" s="209" t="str">
        <f t="shared" si="14"/>
        <v/>
      </c>
      <c r="Y25" s="196"/>
      <c r="Z25" s="210" t="str">
        <f t="shared" si="15"/>
        <v>20.0</v>
      </c>
      <c r="AA25" s="203" t="str">
        <f t="shared" si="16"/>
        <v>30.0</v>
      </c>
      <c r="AB25" s="211">
        <f t="shared" si="17"/>
        <v>580</v>
      </c>
    </row>
    <row r="26" spans="1:28" ht="14" x14ac:dyDescent="0.2">
      <c r="A26" s="108"/>
      <c r="B26" s="148">
        <v>20</v>
      </c>
      <c r="C26" s="149"/>
      <c r="D26" s="150" t="str">
        <f t="shared" si="18"/>
        <v/>
      </c>
      <c r="E26" s="227" t="str">
        <f t="shared" si="19"/>
        <v/>
      </c>
      <c r="F26" s="151">
        <v>20</v>
      </c>
      <c r="G26" s="152"/>
      <c r="H26" s="153" t="str">
        <f t="shared" si="20"/>
        <v/>
      </c>
      <c r="I26" s="154" t="str">
        <f t="shared" si="21"/>
        <v/>
      </c>
      <c r="J26" s="155"/>
      <c r="K26" s="156" t="str">
        <f t="shared" si="22"/>
        <v/>
      </c>
      <c r="L26" s="157" t="str">
        <f t="shared" si="23"/>
        <v/>
      </c>
      <c r="M26" s="158" t="str">
        <f t="shared" si="24"/>
        <v/>
      </c>
      <c r="N26" s="159" t="str">
        <f t="shared" si="25"/>
        <v/>
      </c>
      <c r="O26" s="160">
        <f t="shared" si="26"/>
        <v>20</v>
      </c>
      <c r="P26" s="181"/>
      <c r="Q26" s="162"/>
      <c r="R26" s="188"/>
      <c r="S26" s="204" t="str">
        <f t="shared" si="9"/>
        <v/>
      </c>
      <c r="T26" s="205" t="str">
        <f t="shared" si="10"/>
        <v/>
      </c>
      <c r="U26" s="206" t="str">
        <f t="shared" si="11"/>
        <v/>
      </c>
      <c r="V26" s="207" t="str">
        <f t="shared" si="12"/>
        <v/>
      </c>
      <c r="W26" s="208" t="str">
        <f t="shared" si="13"/>
        <v/>
      </c>
      <c r="X26" s="209" t="str">
        <f t="shared" si="14"/>
        <v/>
      </c>
      <c r="Y26" s="196"/>
      <c r="Z26" s="210" t="str">
        <f t="shared" si="15"/>
        <v>20.0</v>
      </c>
      <c r="AA26" s="203" t="str">
        <f t="shared" si="16"/>
        <v>30.0</v>
      </c>
      <c r="AB26" s="211">
        <f t="shared" si="17"/>
        <v>610</v>
      </c>
    </row>
    <row r="27" spans="1:28" ht="14" x14ac:dyDescent="0.2">
      <c r="A27" s="108"/>
      <c r="B27" s="177"/>
      <c r="C27" s="169"/>
      <c r="D27" s="182" t="str">
        <f t="shared" ref="D27:D31" si="27">IF(ISBLANK(C27),"",VLOOKUP(C27,各艇データ,2,FALSE))</f>
        <v/>
      </c>
      <c r="E27" s="171"/>
      <c r="F27" s="171"/>
      <c r="G27" s="173"/>
      <c r="H27" s="126" t="str">
        <f>IFERROR(IF(G27-$Q$2&lt;=0,"",(G27-$Q$2)*86400),"")</f>
        <v/>
      </c>
      <c r="I27" s="130"/>
      <c r="J27" s="128"/>
      <c r="K27" s="131" t="str">
        <f>IFERROR(H27*(1+0.01*J27)-I27*$N$3,"")</f>
        <v/>
      </c>
      <c r="L27" s="129" t="str">
        <f>IFERROR((K27-$K$7)/86400,"")</f>
        <v/>
      </c>
      <c r="M27" s="132" t="str">
        <f>IFERROR((K27-$K$7)/$N$3,"")</f>
        <v/>
      </c>
      <c r="N27" s="133" t="str">
        <f>IFERROR($N$3/(H27/3600),"")</f>
        <v/>
      </c>
      <c r="O27" s="134"/>
      <c r="P27" s="183"/>
      <c r="Q27" s="178"/>
      <c r="R27" s="188"/>
      <c r="S27" s="204" t="str">
        <f t="shared" si="9"/>
        <v/>
      </c>
      <c r="T27" s="205" t="str">
        <f t="shared" si="10"/>
        <v/>
      </c>
      <c r="U27" s="206" t="str">
        <f t="shared" si="11"/>
        <v/>
      </c>
      <c r="V27" s="207" t="str">
        <f t="shared" si="12"/>
        <v/>
      </c>
      <c r="W27" s="208" t="str">
        <f t="shared" si="13"/>
        <v/>
      </c>
      <c r="X27" s="209" t="str">
        <f t="shared" si="14"/>
        <v/>
      </c>
      <c r="Y27" s="196"/>
      <c r="Z27" s="210" t="str">
        <f t="shared" si="15"/>
        <v/>
      </c>
      <c r="AA27" s="203" t="str">
        <f t="shared" si="16"/>
        <v/>
      </c>
      <c r="AB27" s="211" t="str">
        <f t="shared" si="17"/>
        <v/>
      </c>
    </row>
    <row r="28" spans="1:28" ht="14.25" customHeight="1" x14ac:dyDescent="0.2">
      <c r="A28" s="108"/>
      <c r="B28" s="136"/>
      <c r="C28" s="137"/>
      <c r="D28" s="138" t="str">
        <f t="shared" si="27"/>
        <v/>
      </c>
      <c r="E28" s="139"/>
      <c r="F28" s="139"/>
      <c r="G28" s="140"/>
      <c r="H28" s="137"/>
      <c r="I28" s="141"/>
      <c r="J28" s="139"/>
      <c r="K28" s="142"/>
      <c r="L28" s="140"/>
      <c r="M28" s="143"/>
      <c r="N28" s="144"/>
      <c r="O28" s="145"/>
      <c r="P28" s="184"/>
      <c r="Q28" s="147"/>
      <c r="R28" s="188"/>
      <c r="S28" s="204" t="str">
        <f t="shared" si="9"/>
        <v/>
      </c>
      <c r="T28" s="205" t="str">
        <f t="shared" si="10"/>
        <v/>
      </c>
      <c r="U28" s="206" t="str">
        <f t="shared" si="11"/>
        <v/>
      </c>
      <c r="V28" s="207" t="str">
        <f t="shared" si="12"/>
        <v/>
      </c>
      <c r="W28" s="208" t="str">
        <f t="shared" si="13"/>
        <v/>
      </c>
      <c r="X28" s="209" t="str">
        <f t="shared" si="14"/>
        <v/>
      </c>
      <c r="Y28" s="196"/>
      <c r="Z28" s="210" t="str">
        <f t="shared" si="15"/>
        <v/>
      </c>
      <c r="AA28" s="203" t="str">
        <f t="shared" si="16"/>
        <v/>
      </c>
      <c r="AB28" s="211" t="str">
        <f t="shared" si="17"/>
        <v/>
      </c>
    </row>
    <row r="29" spans="1:28" ht="14" x14ac:dyDescent="0.2">
      <c r="A29" s="108"/>
      <c r="B29" s="136"/>
      <c r="C29" s="137"/>
      <c r="D29" s="138" t="str">
        <f t="shared" si="27"/>
        <v/>
      </c>
      <c r="E29" s="139"/>
      <c r="F29" s="139"/>
      <c r="G29" s="140"/>
      <c r="H29" s="137"/>
      <c r="I29" s="141"/>
      <c r="J29" s="139"/>
      <c r="K29" s="142"/>
      <c r="L29" s="140"/>
      <c r="M29" s="143"/>
      <c r="N29" s="144"/>
      <c r="O29" s="145"/>
      <c r="P29" s="180"/>
      <c r="Q29" s="147"/>
      <c r="R29" s="188"/>
      <c r="S29" s="204" t="str">
        <f t="shared" si="9"/>
        <v/>
      </c>
      <c r="T29" s="205" t="str">
        <f t="shared" si="10"/>
        <v/>
      </c>
      <c r="U29" s="206" t="str">
        <f t="shared" si="11"/>
        <v/>
      </c>
      <c r="V29" s="207" t="str">
        <f t="shared" si="12"/>
        <v/>
      </c>
      <c r="W29" s="208" t="str">
        <f t="shared" si="13"/>
        <v/>
      </c>
      <c r="X29" s="209" t="str">
        <f t="shared" si="14"/>
        <v/>
      </c>
      <c r="Y29" s="196"/>
      <c r="Z29" s="210" t="str">
        <f t="shared" si="15"/>
        <v/>
      </c>
      <c r="AA29" s="203" t="str">
        <f t="shared" si="16"/>
        <v/>
      </c>
      <c r="AB29" s="211" t="str">
        <f t="shared" si="17"/>
        <v/>
      </c>
    </row>
    <row r="30" spans="1:28" ht="14.25" customHeight="1" x14ac:dyDescent="0.2">
      <c r="A30" s="108"/>
      <c r="B30" s="136"/>
      <c r="C30" s="137"/>
      <c r="D30" s="138" t="str">
        <f t="shared" si="27"/>
        <v/>
      </c>
      <c r="E30" s="139"/>
      <c r="F30" s="139"/>
      <c r="G30" s="140"/>
      <c r="H30" s="137"/>
      <c r="I30" s="141"/>
      <c r="J30" s="139"/>
      <c r="K30" s="142"/>
      <c r="L30" s="140"/>
      <c r="M30" s="143"/>
      <c r="N30" s="144"/>
      <c r="O30" s="145"/>
      <c r="P30" s="180"/>
      <c r="Q30" s="147"/>
      <c r="R30" s="188"/>
      <c r="S30" s="204" t="str">
        <f t="shared" si="9"/>
        <v/>
      </c>
      <c r="T30" s="205" t="str">
        <f t="shared" si="10"/>
        <v/>
      </c>
      <c r="U30" s="206" t="str">
        <f t="shared" si="11"/>
        <v/>
      </c>
      <c r="V30" s="207" t="str">
        <f t="shared" si="12"/>
        <v/>
      </c>
      <c r="W30" s="208" t="str">
        <f t="shared" si="13"/>
        <v/>
      </c>
      <c r="X30" s="209" t="str">
        <f t="shared" si="14"/>
        <v/>
      </c>
      <c r="Y30" s="196"/>
      <c r="Z30" s="210" t="str">
        <f t="shared" si="15"/>
        <v/>
      </c>
      <c r="AA30" s="203" t="str">
        <f t="shared" si="16"/>
        <v/>
      </c>
      <c r="AB30" s="211" t="str">
        <f t="shared" si="17"/>
        <v/>
      </c>
    </row>
    <row r="31" spans="1:28" ht="14.5" thickBot="1" x14ac:dyDescent="0.25">
      <c r="A31" s="108"/>
      <c r="B31" s="136"/>
      <c r="C31" s="137"/>
      <c r="D31" s="150" t="str">
        <f t="shared" si="27"/>
        <v/>
      </c>
      <c r="E31" s="151"/>
      <c r="F31" s="139"/>
      <c r="G31" s="140"/>
      <c r="H31" s="149" t="str">
        <f>IFERROR(IF(G31-$Q$2&lt;=0,"",(G31-$Q$2)*86400),"")</f>
        <v/>
      </c>
      <c r="I31" s="163" t="str">
        <f>IF($I$6="Ⅰ",V31,IF($I$6="Ⅱ",W31,IF($I$6="Ⅲ",X31,"")))</f>
        <v/>
      </c>
      <c r="J31" s="151"/>
      <c r="K31" s="165" t="str">
        <f>IFERROR(H31*(1+0.01*J31)-I31*$N$3,"")</f>
        <v/>
      </c>
      <c r="L31" s="152" t="str">
        <f>IFERROR((K31-$K$7)/86400,"")</f>
        <v/>
      </c>
      <c r="M31" s="166" t="str">
        <f>IFERROR((K31-$K$7)/$N$3,"")</f>
        <v/>
      </c>
      <c r="N31" s="167" t="str">
        <f>IFERROR($N$3/(H31/3600),"")</f>
        <v/>
      </c>
      <c r="O31" s="168" t="str">
        <f>IF($O$6="MAX=20",Z31,IF($O$6="MAX=30",AA31,IF($O$6="MAX=40",AB31,"")))</f>
        <v/>
      </c>
      <c r="P31" s="181"/>
      <c r="Q31" s="162"/>
      <c r="R31" s="188"/>
      <c r="S31" s="212" t="str">
        <f t="shared" si="9"/>
        <v/>
      </c>
      <c r="T31" s="213" t="str">
        <f t="shared" si="10"/>
        <v/>
      </c>
      <c r="U31" s="214" t="str">
        <f t="shared" si="11"/>
        <v/>
      </c>
      <c r="V31" s="215" t="str">
        <f t="shared" si="12"/>
        <v/>
      </c>
      <c r="W31" s="216" t="str">
        <f t="shared" si="13"/>
        <v/>
      </c>
      <c r="X31" s="217" t="str">
        <f t="shared" si="14"/>
        <v/>
      </c>
      <c r="Y31" s="196"/>
      <c r="Z31" s="221" t="str">
        <f t="shared" si="15"/>
        <v/>
      </c>
      <c r="AA31" s="222" t="str">
        <f t="shared" si="16"/>
        <v/>
      </c>
      <c r="AB31" s="223" t="str">
        <f t="shared" si="17"/>
        <v/>
      </c>
    </row>
    <row r="32" spans="1:28" ht="15" customHeight="1" x14ac:dyDescent="0.25">
      <c r="A32" s="108"/>
      <c r="B32" s="440" t="s">
        <v>206</v>
      </c>
      <c r="C32" s="441"/>
      <c r="D32" s="442"/>
      <c r="E32" s="185" t="s">
        <v>162</v>
      </c>
      <c r="F32" s="449" t="s">
        <v>227</v>
      </c>
      <c r="G32" s="450"/>
      <c r="H32" s="467" t="s">
        <v>239</v>
      </c>
      <c r="I32" s="468"/>
      <c r="J32" s="468"/>
      <c r="K32" s="468"/>
      <c r="L32" s="468"/>
      <c r="M32" s="468"/>
      <c r="N32" s="468"/>
      <c r="O32" s="468"/>
      <c r="P32" s="468"/>
      <c r="Q32" s="469"/>
      <c r="R32" s="99"/>
      <c r="S32" s="191"/>
      <c r="T32" s="191"/>
      <c r="U32" s="191"/>
      <c r="X32" s="191"/>
      <c r="Y32" s="191"/>
    </row>
    <row r="33" spans="1:25" ht="15" customHeight="1" x14ac:dyDescent="0.25">
      <c r="A33" s="108"/>
      <c r="B33" s="443"/>
      <c r="C33" s="444"/>
      <c r="D33" s="445"/>
      <c r="E33" s="186" t="s">
        <v>163</v>
      </c>
      <c r="F33" s="451" t="s">
        <v>228</v>
      </c>
      <c r="G33" s="452"/>
      <c r="H33" s="470"/>
      <c r="I33" s="471"/>
      <c r="J33" s="471"/>
      <c r="K33" s="471"/>
      <c r="L33" s="471"/>
      <c r="M33" s="471"/>
      <c r="N33" s="471"/>
      <c r="O33" s="471"/>
      <c r="P33" s="471"/>
      <c r="Q33" s="472"/>
      <c r="R33" s="99"/>
      <c r="S33" s="191"/>
      <c r="T33" s="191"/>
      <c r="U33" s="191"/>
      <c r="X33" s="191"/>
      <c r="Y33" s="191"/>
    </row>
    <row r="34" spans="1:25" ht="23.25" customHeight="1" x14ac:dyDescent="0.25">
      <c r="A34" s="108"/>
      <c r="B34" s="446"/>
      <c r="C34" s="447"/>
      <c r="D34" s="448"/>
      <c r="E34" s="186" t="s">
        <v>164</v>
      </c>
      <c r="F34" s="451"/>
      <c r="G34" s="452"/>
      <c r="H34" s="470"/>
      <c r="I34" s="471"/>
      <c r="J34" s="471"/>
      <c r="K34" s="471"/>
      <c r="L34" s="471"/>
      <c r="M34" s="471"/>
      <c r="N34" s="471"/>
      <c r="O34" s="471"/>
      <c r="P34" s="471"/>
      <c r="Q34" s="472"/>
      <c r="R34" s="99"/>
      <c r="S34" s="191"/>
      <c r="T34" s="191"/>
      <c r="U34" s="191"/>
      <c r="X34" s="191"/>
      <c r="Y34" s="191"/>
    </row>
    <row r="35" spans="1:25" ht="22.5" customHeight="1" x14ac:dyDescent="0.25">
      <c r="A35" s="108"/>
      <c r="B35" s="453" t="s">
        <v>207</v>
      </c>
      <c r="C35" s="454"/>
      <c r="D35" s="455"/>
      <c r="E35" s="464" t="s">
        <v>166</v>
      </c>
      <c r="F35" s="451" t="str">
        <f>参照ﾃﾞｰﾀ!AL16</f>
        <v>ケロニア</v>
      </c>
      <c r="G35" s="452"/>
      <c r="H35" s="470"/>
      <c r="I35" s="471"/>
      <c r="J35" s="471"/>
      <c r="K35" s="471"/>
      <c r="L35" s="471"/>
      <c r="M35" s="471"/>
      <c r="N35" s="471"/>
      <c r="O35" s="471"/>
      <c r="P35" s="471"/>
      <c r="Q35" s="472"/>
      <c r="R35" s="99"/>
      <c r="S35" s="191"/>
      <c r="T35" s="191"/>
      <c r="U35" s="191"/>
      <c r="X35" s="191"/>
      <c r="Y35" s="191"/>
    </row>
    <row r="36" spans="1:25" ht="15" customHeight="1" x14ac:dyDescent="0.25">
      <c r="A36" s="108"/>
      <c r="B36" s="456"/>
      <c r="C36" s="457"/>
      <c r="D36" s="458"/>
      <c r="E36" s="465"/>
      <c r="F36" s="451"/>
      <c r="G36" s="452"/>
      <c r="H36" s="470"/>
      <c r="I36" s="471"/>
      <c r="J36" s="471"/>
      <c r="K36" s="471"/>
      <c r="L36" s="471"/>
      <c r="M36" s="471"/>
      <c r="N36" s="471"/>
      <c r="O36" s="471"/>
      <c r="P36" s="471"/>
      <c r="Q36" s="472"/>
      <c r="R36" s="99"/>
      <c r="S36" s="191"/>
      <c r="T36" s="191"/>
      <c r="U36" s="191"/>
      <c r="X36" s="191"/>
      <c r="Y36" s="191"/>
    </row>
    <row r="37" spans="1:25" ht="15" customHeight="1" x14ac:dyDescent="0.25">
      <c r="A37" s="108"/>
      <c r="B37" s="456"/>
      <c r="C37" s="457"/>
      <c r="D37" s="458"/>
      <c r="E37" s="185" t="s">
        <v>165</v>
      </c>
      <c r="F37" s="466">
        <v>45676</v>
      </c>
      <c r="G37" s="450"/>
      <c r="H37" s="470"/>
      <c r="I37" s="471"/>
      <c r="J37" s="471"/>
      <c r="K37" s="471"/>
      <c r="L37" s="471"/>
      <c r="M37" s="471"/>
      <c r="N37" s="471"/>
      <c r="O37" s="471"/>
      <c r="P37" s="471"/>
      <c r="Q37" s="472"/>
      <c r="R37" s="99"/>
      <c r="S37" s="191"/>
      <c r="T37" s="191"/>
      <c r="U37" s="191"/>
      <c r="X37" s="191"/>
      <c r="Y37" s="191"/>
    </row>
    <row r="38" spans="1:25" ht="15" customHeight="1" x14ac:dyDescent="0.25">
      <c r="A38" s="108"/>
      <c r="B38" s="456"/>
      <c r="C38" s="457"/>
      <c r="D38" s="458"/>
      <c r="E38" s="186" t="s">
        <v>178</v>
      </c>
      <c r="F38" s="451"/>
      <c r="G38" s="452"/>
      <c r="H38" s="470"/>
      <c r="I38" s="471"/>
      <c r="J38" s="471"/>
      <c r="K38" s="471"/>
      <c r="L38" s="471"/>
      <c r="M38" s="471"/>
      <c r="N38" s="471"/>
      <c r="O38" s="471"/>
      <c r="P38" s="471"/>
      <c r="Q38" s="472"/>
      <c r="R38" s="99"/>
      <c r="S38" s="191"/>
      <c r="T38" s="191"/>
      <c r="U38" s="191"/>
      <c r="X38" s="191"/>
      <c r="Y38" s="191"/>
    </row>
    <row r="39" spans="1:25" ht="15" customHeight="1" x14ac:dyDescent="0.25">
      <c r="A39" s="108"/>
      <c r="B39" s="456"/>
      <c r="C39" s="457"/>
      <c r="D39" s="458"/>
      <c r="E39" s="464" t="s">
        <v>166</v>
      </c>
      <c r="F39" s="451"/>
      <c r="G39" s="452"/>
      <c r="H39" s="470"/>
      <c r="I39" s="471"/>
      <c r="J39" s="471"/>
      <c r="K39" s="471"/>
      <c r="L39" s="471"/>
      <c r="M39" s="471"/>
      <c r="N39" s="471"/>
      <c r="O39" s="471"/>
      <c r="P39" s="471"/>
      <c r="Q39" s="472"/>
      <c r="R39" s="99"/>
      <c r="S39" s="191"/>
      <c r="T39" s="191"/>
      <c r="U39" s="191"/>
      <c r="X39" s="191"/>
      <c r="Y39" s="191"/>
    </row>
    <row r="40" spans="1:25" ht="15" customHeight="1" x14ac:dyDescent="0.25">
      <c r="A40" s="108"/>
      <c r="B40" s="456"/>
      <c r="C40" s="457"/>
      <c r="D40" s="458"/>
      <c r="E40" s="464"/>
      <c r="F40" s="451"/>
      <c r="G40" s="452"/>
      <c r="H40" s="470"/>
      <c r="I40" s="471"/>
      <c r="J40" s="471"/>
      <c r="K40" s="471"/>
      <c r="L40" s="471"/>
      <c r="M40" s="471"/>
      <c r="N40" s="471"/>
      <c r="O40" s="471"/>
      <c r="P40" s="471"/>
      <c r="Q40" s="472"/>
      <c r="R40" s="99"/>
      <c r="S40" s="191"/>
      <c r="T40" s="191"/>
      <c r="U40" s="191"/>
      <c r="X40" s="191"/>
      <c r="Y40" s="191"/>
    </row>
    <row r="41" spans="1:25" ht="11.25" customHeight="1" thickBot="1" x14ac:dyDescent="0.3">
      <c r="A41" s="108"/>
      <c r="B41" s="459"/>
      <c r="C41" s="460"/>
      <c r="D41" s="461"/>
      <c r="E41" s="187"/>
      <c r="F41" s="462"/>
      <c r="G41" s="463"/>
      <c r="H41" s="473"/>
      <c r="I41" s="474"/>
      <c r="J41" s="474"/>
      <c r="K41" s="474"/>
      <c r="L41" s="474"/>
      <c r="M41" s="474"/>
      <c r="N41" s="474"/>
      <c r="O41" s="474"/>
      <c r="P41" s="474"/>
      <c r="Q41" s="475"/>
      <c r="R41" s="99"/>
      <c r="S41" s="191"/>
      <c r="T41" s="191"/>
      <c r="U41" s="191"/>
      <c r="V41" s="191"/>
      <c r="W41" s="191"/>
      <c r="X41" s="191"/>
      <c r="Y41" s="191"/>
    </row>
    <row r="42" spans="1:25" x14ac:dyDescent="0.2">
      <c r="A42" s="108"/>
      <c r="B42" s="108"/>
      <c r="C42" s="108"/>
      <c r="D42" s="108"/>
      <c r="E42" s="108"/>
      <c r="F42" s="108"/>
      <c r="G42" s="108"/>
      <c r="H42" s="108"/>
      <c r="I42" s="108"/>
      <c r="J42" s="108"/>
      <c r="K42" s="108"/>
      <c r="L42" s="108"/>
      <c r="M42" s="108"/>
      <c r="N42" s="108"/>
      <c r="O42" s="108"/>
      <c r="P42" s="108"/>
      <c r="Q42" s="108"/>
      <c r="R42" s="108"/>
    </row>
  </sheetData>
  <sheetProtection algorithmName="SHA-512" hashValue="+tXMsHbYdNAApzsC/MHbgk5Q7LOz2VVXB/wFDLE7+nNHhBr6VAASeOvN9tBH8VB8QtO0BlgwCuiGIR5x4kFIkQ==" saltValue="9s7xs3dkV0EIQTeN4sSPFQ==" spinCount="100000" sheet="1" objects="1" scenarios="1"/>
  <sortState xmlns:xlrd2="http://schemas.microsoft.com/office/spreadsheetml/2017/richdata2" ref="C7:K23">
    <sortCondition ref="K7:K23"/>
  </sortState>
  <mergeCells count="1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s>
  <phoneticPr fontId="71"/>
  <dataValidations count="8">
    <dataValidation type="list" allowBlank="1" showInputMessage="1" showErrorMessage="1" sqref="P2 F37:G37" xr:uid="{00000000-0002-0000-0600-000000000000}">
      <formula1>開催日</formula1>
    </dataValidation>
    <dataValidation type="list" allowBlank="1" showInputMessage="1" showErrorMessage="1" sqref="Q2" xr:uid="{00000000-0002-0000-0600-000001000000}">
      <formula1>時刻</formula1>
    </dataValidation>
    <dataValidation type="list" allowBlank="1" showInputMessage="1" showErrorMessage="1" sqref="J3:K3" xr:uid="{00000000-0002-0000-0600-000002000000}">
      <formula1>暫定</formula1>
    </dataValidation>
    <dataValidation type="list" allowBlank="1" showInputMessage="1" showErrorMessage="1" sqref="G2" xr:uid="{00000000-0002-0000-0600-000003000000}">
      <formula1>月</formula1>
    </dataValidation>
    <dataValidation type="list" allowBlank="1" showInputMessage="1" showErrorMessage="1" sqref="N2 F38:G38" xr:uid="{00000000-0002-0000-0600-000004000000}">
      <formula1>コース</formula1>
    </dataValidation>
    <dataValidation type="list" showInputMessage="1" showErrorMessage="1" sqref="E3" xr:uid="{00000000-0002-0000-0600-000005000000}">
      <formula1>レース名</formula1>
    </dataValidation>
    <dataValidation type="list" allowBlank="1" showInputMessage="1" showErrorMessage="1" sqref="I6" xr:uid="{00000000-0002-0000-0600-000006000000}">
      <formula1>ＴＡ</formula1>
    </dataValidation>
    <dataValidation type="list" allowBlank="1" showInputMessage="1" showErrorMessage="1" sqref="D3" xr:uid="{00000000-0002-0000-0600-000007000000}">
      <formula1>レース番号</formula1>
    </dataValidation>
  </dataValidations>
  <pageMargins left="0.31496062992125984" right="0" top="0.35433070866141736" bottom="0.19685039370078741" header="0" footer="0"/>
  <pageSetup paperSize="9" orientation="landscape" horizontalDpi="4294967293"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F49"/>
  <sheetViews>
    <sheetView tabSelected="1" view="pageBreakPreview" zoomScale="85" zoomScaleNormal="100" zoomScaleSheetLayoutView="85" workbookViewId="0">
      <selection activeCell="I37" sqref="I37"/>
    </sheetView>
  </sheetViews>
  <sheetFormatPr defaultColWidth="9" defaultRowHeight="13" x14ac:dyDescent="0.2"/>
  <cols>
    <col min="1" max="1" width="3" style="190" customWidth="1"/>
    <col min="2" max="2" width="4.26953125" style="190" customWidth="1"/>
    <col min="3" max="3" width="7.26953125" style="190" customWidth="1"/>
    <col min="4" max="4" width="16.26953125" style="190" customWidth="1"/>
    <col min="5" max="10" width="7.90625" style="190" customWidth="1"/>
    <col min="11" max="11" width="7.453125" style="190" customWidth="1"/>
    <col min="12" max="13" width="3.08984375" style="190" customWidth="1"/>
    <col min="14" max="14" width="7.7265625" style="190" customWidth="1"/>
    <col min="15" max="15" width="12.6328125" style="190" customWidth="1"/>
    <col min="16" max="16" width="6.6328125" style="190" customWidth="1"/>
    <col min="17" max="17" width="7.36328125" style="190" customWidth="1"/>
    <col min="18" max="18" width="15.453125" style="190" customWidth="1"/>
    <col min="19" max="20" width="9" style="190"/>
    <col min="21" max="21" width="16.36328125" style="190" customWidth="1"/>
    <col min="22" max="22" width="3" style="190" customWidth="1"/>
    <col min="23" max="23" width="4.26953125" style="190" customWidth="1"/>
    <col min="24" max="24" width="7.26953125" style="190" customWidth="1"/>
    <col min="25" max="25" width="16.26953125" style="190" customWidth="1"/>
    <col min="26" max="31" width="7.90625" style="190" customWidth="1"/>
    <col min="32" max="32" width="7.453125" style="190" customWidth="1"/>
    <col min="33" max="16384" width="9" style="190"/>
  </cols>
  <sheetData>
    <row r="1" spans="2:32" s="200" customFormat="1" ht="19.5" customHeight="1" x14ac:dyDescent="0.2">
      <c r="B1" s="483" t="s">
        <v>287</v>
      </c>
      <c r="C1" s="483"/>
      <c r="D1" s="483"/>
      <c r="E1" s="483"/>
      <c r="F1" s="483"/>
      <c r="G1" s="483"/>
      <c r="H1" s="483"/>
      <c r="I1" s="483"/>
      <c r="J1" s="483"/>
      <c r="K1" s="483"/>
      <c r="L1" s="483"/>
      <c r="M1" s="483"/>
      <c r="N1" s="242"/>
      <c r="O1" s="243"/>
      <c r="W1" s="483" t="s">
        <v>289</v>
      </c>
      <c r="X1" s="483"/>
      <c r="Y1" s="483"/>
      <c r="Z1" s="483"/>
      <c r="AA1" s="483"/>
      <c r="AB1" s="483"/>
      <c r="AC1" s="483"/>
      <c r="AD1" s="483"/>
      <c r="AE1" s="483"/>
      <c r="AF1" s="483"/>
    </row>
    <row r="2" spans="2:32" s="246" customFormat="1" ht="23.25" customHeight="1" x14ac:dyDescent="0.3">
      <c r="B2" s="484" t="s">
        <v>184</v>
      </c>
      <c r="C2" s="484"/>
      <c r="D2" s="484"/>
      <c r="E2" s="484"/>
      <c r="F2" s="484"/>
      <c r="G2" s="484"/>
      <c r="H2" s="484"/>
      <c r="I2" s="484"/>
      <c r="J2" s="484"/>
      <c r="K2" s="484"/>
      <c r="L2" s="484"/>
      <c r="M2" s="484"/>
      <c r="N2" s="244"/>
      <c r="O2" s="245"/>
      <c r="P2" s="484" t="s">
        <v>210</v>
      </c>
      <c r="Q2" s="484"/>
      <c r="R2" s="484"/>
      <c r="S2" s="484"/>
      <c r="T2" s="484"/>
      <c r="U2" s="484"/>
      <c r="W2" s="484" t="s">
        <v>184</v>
      </c>
      <c r="X2" s="484"/>
      <c r="Y2" s="484"/>
      <c r="Z2" s="484"/>
      <c r="AA2" s="484"/>
      <c r="AB2" s="484"/>
      <c r="AC2" s="484"/>
      <c r="AD2" s="484"/>
      <c r="AE2" s="484"/>
      <c r="AF2" s="484"/>
    </row>
    <row r="3" spans="2:32" s="200" customFormat="1" ht="21" customHeight="1" thickBot="1" x14ac:dyDescent="0.25">
      <c r="C3" s="196"/>
      <c r="I3" s="485" t="s">
        <v>347</v>
      </c>
      <c r="J3" s="485"/>
      <c r="K3" s="485"/>
      <c r="L3" s="485"/>
      <c r="M3" s="485"/>
      <c r="N3" s="247"/>
      <c r="O3" s="248"/>
      <c r="P3" s="249"/>
      <c r="X3" s="196"/>
      <c r="AE3" s="485" t="s">
        <v>290</v>
      </c>
      <c r="AF3" s="485"/>
    </row>
    <row r="4" spans="2:32" s="200" customFormat="1" ht="13.5" customHeight="1" x14ac:dyDescent="0.2">
      <c r="B4" s="498" t="s">
        <v>3</v>
      </c>
      <c r="C4" s="500" t="s">
        <v>76</v>
      </c>
      <c r="D4" s="502" t="s">
        <v>77</v>
      </c>
      <c r="E4" s="250" t="s">
        <v>273</v>
      </c>
      <c r="F4" s="250" t="s">
        <v>274</v>
      </c>
      <c r="G4" s="250" t="s">
        <v>276</v>
      </c>
      <c r="H4" s="250" t="s">
        <v>277</v>
      </c>
      <c r="I4" s="250" t="s">
        <v>278</v>
      </c>
      <c r="J4" s="250" t="s">
        <v>279</v>
      </c>
      <c r="K4" s="504" t="s">
        <v>78</v>
      </c>
      <c r="L4" s="506" t="s">
        <v>79</v>
      </c>
      <c r="M4" s="508" t="s">
        <v>80</v>
      </c>
      <c r="N4" s="251" t="s">
        <v>275</v>
      </c>
      <c r="O4" s="248"/>
      <c r="P4" s="252"/>
      <c r="Q4" s="253" t="s">
        <v>288</v>
      </c>
      <c r="R4" s="252"/>
      <c r="S4" s="252"/>
      <c r="W4" s="486" t="s">
        <v>3</v>
      </c>
      <c r="X4" s="489" t="s">
        <v>76</v>
      </c>
      <c r="Y4" s="492" t="s">
        <v>77</v>
      </c>
      <c r="Z4" s="250" t="s">
        <v>250</v>
      </c>
      <c r="AA4" s="250" t="s">
        <v>268</v>
      </c>
      <c r="AB4" s="250" t="s">
        <v>269</v>
      </c>
      <c r="AC4" s="250" t="s">
        <v>270</v>
      </c>
      <c r="AD4" s="250" t="s">
        <v>271</v>
      </c>
      <c r="AE4" s="250" t="s">
        <v>272</v>
      </c>
      <c r="AF4" s="495" t="s">
        <v>78</v>
      </c>
    </row>
    <row r="5" spans="2:32" s="200" customFormat="1" ht="13.5" customHeight="1" x14ac:dyDescent="0.2">
      <c r="B5" s="499"/>
      <c r="C5" s="501"/>
      <c r="D5" s="503"/>
      <c r="E5" s="254">
        <v>45494</v>
      </c>
      <c r="F5" s="254">
        <v>45522</v>
      </c>
      <c r="G5" s="254">
        <v>45550</v>
      </c>
      <c r="H5" s="254">
        <v>45585</v>
      </c>
      <c r="I5" s="254">
        <v>45613</v>
      </c>
      <c r="J5" s="254">
        <v>45641</v>
      </c>
      <c r="K5" s="505"/>
      <c r="L5" s="507"/>
      <c r="M5" s="509"/>
      <c r="N5" s="254">
        <v>45536</v>
      </c>
      <c r="O5" s="248"/>
      <c r="P5" s="252"/>
      <c r="Q5" s="252"/>
      <c r="R5" s="252"/>
      <c r="S5" s="252" t="s">
        <v>142</v>
      </c>
      <c r="T5" s="200" t="s">
        <v>143</v>
      </c>
      <c r="W5" s="487"/>
      <c r="X5" s="490"/>
      <c r="Y5" s="493"/>
      <c r="Z5" s="254">
        <v>45312</v>
      </c>
      <c r="AA5" s="254">
        <v>45340</v>
      </c>
      <c r="AB5" s="254">
        <v>45368</v>
      </c>
      <c r="AC5" s="254">
        <v>45403</v>
      </c>
      <c r="AD5" s="254">
        <v>45431</v>
      </c>
      <c r="AE5" s="254">
        <v>45459</v>
      </c>
      <c r="AF5" s="496"/>
    </row>
    <row r="6" spans="2:32" s="260" customFormat="1" ht="33" x14ac:dyDescent="0.2">
      <c r="B6" s="499"/>
      <c r="C6" s="501"/>
      <c r="D6" s="503"/>
      <c r="E6" s="255" t="s">
        <v>197</v>
      </c>
      <c r="F6" s="255" t="s">
        <v>63</v>
      </c>
      <c r="G6" s="255" t="s">
        <v>232</v>
      </c>
      <c r="H6" s="255" t="s">
        <v>286</v>
      </c>
      <c r="I6" s="255" t="s">
        <v>63</v>
      </c>
      <c r="J6" s="255" t="s">
        <v>63</v>
      </c>
      <c r="K6" s="505"/>
      <c r="L6" s="507"/>
      <c r="M6" s="509"/>
      <c r="N6" s="255" t="s">
        <v>51</v>
      </c>
      <c r="O6" s="256"/>
      <c r="P6" s="257" t="s">
        <v>3</v>
      </c>
      <c r="Q6" s="258" t="s">
        <v>76</v>
      </c>
      <c r="R6" s="259" t="s">
        <v>77</v>
      </c>
      <c r="S6" s="259" t="s">
        <v>78</v>
      </c>
      <c r="T6" s="259" t="s">
        <v>144</v>
      </c>
      <c r="U6" s="259" t="s">
        <v>145</v>
      </c>
      <c r="W6" s="488"/>
      <c r="X6" s="491"/>
      <c r="Y6" s="494"/>
      <c r="Z6" s="255" t="s">
        <v>291</v>
      </c>
      <c r="AA6" s="255" t="s">
        <v>63</v>
      </c>
      <c r="AB6" s="255" t="s">
        <v>197</v>
      </c>
      <c r="AC6" s="255" t="s">
        <v>63</v>
      </c>
      <c r="AD6" s="255" t="s">
        <v>202</v>
      </c>
      <c r="AE6" s="255" t="s">
        <v>292</v>
      </c>
      <c r="AF6" s="497"/>
    </row>
    <row r="7" spans="2:32" s="200" customFormat="1" ht="14" x14ac:dyDescent="0.2">
      <c r="B7" s="261" t="s">
        <v>108</v>
      </c>
      <c r="C7" s="126">
        <v>150</v>
      </c>
      <c r="D7" s="127" t="s">
        <v>186</v>
      </c>
      <c r="E7" s="262">
        <v>18.8</v>
      </c>
      <c r="F7" s="262">
        <v>20</v>
      </c>
      <c r="G7" s="262"/>
      <c r="H7" s="262"/>
      <c r="I7" s="262">
        <v>17.3</v>
      </c>
      <c r="J7" s="262"/>
      <c r="K7" s="264">
        <f t="shared" ref="K7" si="0">SUM(E7:J7)</f>
        <v>56.099999999999994</v>
      </c>
      <c r="L7" s="265" t="s">
        <v>342</v>
      </c>
      <c r="M7" s="301" t="s">
        <v>342</v>
      </c>
      <c r="N7" s="266"/>
      <c r="O7" s="267"/>
      <c r="P7" s="268" t="s">
        <v>81</v>
      </c>
      <c r="Q7" s="231">
        <v>321</v>
      </c>
      <c r="R7" s="127" t="str">
        <f t="shared" ref="R7" si="1">IF(ISBLANK(Q7),"",VLOOKUP(Q7,各艇データ,2,FALSE))</f>
        <v>かまくら</v>
      </c>
      <c r="S7" s="264">
        <v>76.7</v>
      </c>
      <c r="T7" s="269">
        <v>47.4</v>
      </c>
      <c r="U7" s="269">
        <f t="shared" ref="U7" si="2">SUM(S7:T7)</f>
        <v>124.1</v>
      </c>
      <c r="W7" s="261" t="s">
        <v>81</v>
      </c>
      <c r="X7" s="231">
        <v>321</v>
      </c>
      <c r="Y7" s="232" t="s">
        <v>27</v>
      </c>
      <c r="Z7" s="262"/>
      <c r="AA7" s="262">
        <v>12.9</v>
      </c>
      <c r="AB7" s="263"/>
      <c r="AC7" s="263">
        <v>17.100000000000001</v>
      </c>
      <c r="AD7" s="263">
        <v>30</v>
      </c>
      <c r="AE7" s="262">
        <v>16.7</v>
      </c>
      <c r="AF7" s="264">
        <v>76.7</v>
      </c>
    </row>
    <row r="8" spans="2:32" s="200" customFormat="1" ht="14" x14ac:dyDescent="0.2">
      <c r="B8" s="270" t="s">
        <v>82</v>
      </c>
      <c r="C8" s="137">
        <v>6269</v>
      </c>
      <c r="D8" s="138" t="s">
        <v>242</v>
      </c>
      <c r="E8" s="271">
        <v>14.1</v>
      </c>
      <c r="F8" s="271">
        <v>16.899999999999999</v>
      </c>
      <c r="G8" s="271"/>
      <c r="H8" s="271"/>
      <c r="I8" s="271">
        <v>18.7</v>
      </c>
      <c r="J8" s="271"/>
      <c r="K8" s="272">
        <f t="shared" ref="K8:K26" si="3">SUM(E8:J8)</f>
        <v>49.7</v>
      </c>
      <c r="L8" s="273" t="s">
        <v>342</v>
      </c>
      <c r="M8" s="298" t="s">
        <v>342</v>
      </c>
      <c r="N8" s="274"/>
      <c r="O8" s="275"/>
      <c r="P8" s="276" t="s">
        <v>82</v>
      </c>
      <c r="Q8" s="233">
        <v>150</v>
      </c>
      <c r="R8" s="138" t="str">
        <f t="shared" ref="R8:R23" si="4">IF(ISBLANK(Q8),"",VLOOKUP(Q8,各艇データ,2,FALSE))</f>
        <v>SHARK X</v>
      </c>
      <c r="S8" s="272">
        <v>60</v>
      </c>
      <c r="T8" s="269">
        <v>56.1</v>
      </c>
      <c r="U8" s="269">
        <f t="shared" ref="U8:U30" si="5">SUM(S8:T8)</f>
        <v>116.1</v>
      </c>
      <c r="W8" s="270" t="s">
        <v>82</v>
      </c>
      <c r="X8" s="233">
        <v>312</v>
      </c>
      <c r="Y8" s="234" t="s">
        <v>26</v>
      </c>
      <c r="Z8" s="271"/>
      <c r="AA8" s="271">
        <v>17.100000000000001</v>
      </c>
      <c r="AB8" s="271"/>
      <c r="AC8" s="277">
        <v>18.600000000000001</v>
      </c>
      <c r="AD8" s="271">
        <v>21.4</v>
      </c>
      <c r="AE8" s="271">
        <v>10</v>
      </c>
      <c r="AF8" s="272">
        <v>67.099999999999994</v>
      </c>
    </row>
    <row r="9" spans="2:32" s="200" customFormat="1" ht="14" x14ac:dyDescent="0.2">
      <c r="B9" s="270" t="s">
        <v>83</v>
      </c>
      <c r="C9" s="137">
        <v>321</v>
      </c>
      <c r="D9" s="138" t="s">
        <v>27</v>
      </c>
      <c r="E9" s="271">
        <v>17.600000000000001</v>
      </c>
      <c r="F9" s="271">
        <v>13.8</v>
      </c>
      <c r="G9" s="271"/>
      <c r="H9" s="271"/>
      <c r="I9" s="271">
        <v>16</v>
      </c>
      <c r="J9" s="271"/>
      <c r="K9" s="272">
        <f t="shared" si="3"/>
        <v>47.400000000000006</v>
      </c>
      <c r="L9" s="273" t="s">
        <v>342</v>
      </c>
      <c r="M9" s="298" t="s">
        <v>342</v>
      </c>
      <c r="N9" s="274"/>
      <c r="O9" s="267"/>
      <c r="P9" s="276" t="s">
        <v>83</v>
      </c>
      <c r="Q9" s="233">
        <v>6732</v>
      </c>
      <c r="R9" s="138" t="str">
        <f t="shared" si="4"/>
        <v>アイデアル</v>
      </c>
      <c r="S9" s="272">
        <v>49.3</v>
      </c>
      <c r="T9" s="269">
        <v>43.2</v>
      </c>
      <c r="U9" s="269">
        <f t="shared" si="5"/>
        <v>92.5</v>
      </c>
      <c r="W9" s="270" t="s">
        <v>83</v>
      </c>
      <c r="X9" s="233">
        <v>1733</v>
      </c>
      <c r="Y9" s="234" t="s">
        <v>130</v>
      </c>
      <c r="Z9" s="279"/>
      <c r="AA9" s="271">
        <v>10</v>
      </c>
      <c r="AB9" s="280"/>
      <c r="AC9" s="272">
        <v>15.7</v>
      </c>
      <c r="AD9" s="279">
        <v>25.7</v>
      </c>
      <c r="AE9" s="271">
        <v>13.3</v>
      </c>
      <c r="AF9" s="272">
        <v>64.7</v>
      </c>
    </row>
    <row r="10" spans="2:32" s="200" customFormat="1" ht="14" x14ac:dyDescent="0.2">
      <c r="B10" s="270" t="s">
        <v>84</v>
      </c>
      <c r="C10" s="354">
        <v>6732</v>
      </c>
      <c r="D10" s="234" t="s">
        <v>33</v>
      </c>
      <c r="E10" s="271">
        <v>4.7</v>
      </c>
      <c r="F10" s="271">
        <v>18.5</v>
      </c>
      <c r="G10" s="271"/>
      <c r="H10" s="271"/>
      <c r="I10" s="271">
        <v>20</v>
      </c>
      <c r="J10" s="271"/>
      <c r="K10" s="272">
        <f t="shared" si="3"/>
        <v>43.2</v>
      </c>
      <c r="L10" s="273" t="s">
        <v>342</v>
      </c>
      <c r="M10" s="298" t="s">
        <v>342</v>
      </c>
      <c r="N10" s="274"/>
      <c r="O10" s="267"/>
      <c r="P10" s="276" t="s">
        <v>84</v>
      </c>
      <c r="Q10" s="233">
        <v>1733</v>
      </c>
      <c r="R10" s="138" t="str">
        <f t="shared" si="4"/>
        <v>ケロニア</v>
      </c>
      <c r="S10" s="272">
        <v>64.7</v>
      </c>
      <c r="T10" s="269">
        <v>23.6</v>
      </c>
      <c r="U10" s="269">
        <f t="shared" si="5"/>
        <v>88.300000000000011</v>
      </c>
      <c r="W10" s="270" t="s">
        <v>84</v>
      </c>
      <c r="X10" s="233">
        <v>150</v>
      </c>
      <c r="Y10" s="234" t="s">
        <v>186</v>
      </c>
      <c r="Z10" s="271"/>
      <c r="AA10" s="271">
        <v>20</v>
      </c>
      <c r="AB10" s="271"/>
      <c r="AC10" s="271">
        <v>20</v>
      </c>
      <c r="AD10" s="271"/>
      <c r="AE10" s="271">
        <v>20</v>
      </c>
      <c r="AF10" s="272">
        <v>60</v>
      </c>
    </row>
    <row r="11" spans="2:32" s="200" customFormat="1" ht="14" x14ac:dyDescent="0.2">
      <c r="B11" s="281" t="s">
        <v>109</v>
      </c>
      <c r="C11" s="149">
        <v>380</v>
      </c>
      <c r="D11" s="138" t="s">
        <v>134</v>
      </c>
      <c r="E11" s="290">
        <v>20</v>
      </c>
      <c r="F11" s="283"/>
      <c r="G11" s="283"/>
      <c r="H11" s="283"/>
      <c r="I11" s="283">
        <v>13.3</v>
      </c>
      <c r="J11" s="283"/>
      <c r="K11" s="285">
        <f t="shared" si="3"/>
        <v>33.299999999999997</v>
      </c>
      <c r="L11" s="286"/>
      <c r="M11" s="300" t="s">
        <v>342</v>
      </c>
      <c r="N11" s="287"/>
      <c r="O11" s="267"/>
      <c r="P11" s="288" t="s">
        <v>85</v>
      </c>
      <c r="Q11" s="235">
        <v>312</v>
      </c>
      <c r="R11" s="138" t="str">
        <f t="shared" si="4"/>
        <v>はやとり</v>
      </c>
      <c r="S11" s="285">
        <v>67.099999999999994</v>
      </c>
      <c r="T11" s="289">
        <v>19.3</v>
      </c>
      <c r="U11" s="289">
        <f t="shared" si="5"/>
        <v>86.399999999999991</v>
      </c>
      <c r="W11" s="281" t="s">
        <v>85</v>
      </c>
      <c r="X11" s="235">
        <v>6732</v>
      </c>
      <c r="Y11" s="282" t="s">
        <v>33</v>
      </c>
      <c r="Z11" s="290"/>
      <c r="AA11" s="283">
        <v>15.7</v>
      </c>
      <c r="AB11" s="291"/>
      <c r="AC11" s="283">
        <v>14.3</v>
      </c>
      <c r="AD11" s="283">
        <v>1</v>
      </c>
      <c r="AE11" s="283">
        <v>18.3</v>
      </c>
      <c r="AF11" s="285">
        <v>49.3</v>
      </c>
    </row>
    <row r="12" spans="2:32" s="200" customFormat="1" ht="14" x14ac:dyDescent="0.2">
      <c r="B12" s="261" t="s">
        <v>86</v>
      </c>
      <c r="C12" s="126">
        <v>5537</v>
      </c>
      <c r="D12" s="127" t="s">
        <v>297</v>
      </c>
      <c r="E12" s="262">
        <v>16.5</v>
      </c>
      <c r="F12" s="262"/>
      <c r="G12" s="262"/>
      <c r="H12" s="262"/>
      <c r="I12" s="262">
        <v>14.7</v>
      </c>
      <c r="J12" s="304"/>
      <c r="K12" s="293">
        <f t="shared" si="3"/>
        <v>31.2</v>
      </c>
      <c r="L12" s="265"/>
      <c r="M12" s="301" t="s">
        <v>342</v>
      </c>
      <c r="N12" s="295"/>
      <c r="O12" s="267"/>
      <c r="P12" s="268" t="s">
        <v>86</v>
      </c>
      <c r="Q12" s="231">
        <v>6269</v>
      </c>
      <c r="R12" s="127" t="str">
        <f t="shared" si="4"/>
        <v>VITTORIA</v>
      </c>
      <c r="S12" s="293">
        <v>31.5</v>
      </c>
      <c r="T12" s="296">
        <v>49.7</v>
      </c>
      <c r="U12" s="296">
        <f t="shared" si="5"/>
        <v>81.2</v>
      </c>
      <c r="W12" s="261" t="s">
        <v>86</v>
      </c>
      <c r="X12" s="231">
        <v>131</v>
      </c>
      <c r="Y12" s="232" t="s">
        <v>23</v>
      </c>
      <c r="Z12" s="262"/>
      <c r="AA12" s="262">
        <v>1.4</v>
      </c>
      <c r="AB12" s="297"/>
      <c r="AC12" s="262">
        <v>8.6</v>
      </c>
      <c r="AD12" s="262">
        <v>17.100000000000001</v>
      </c>
      <c r="AE12" s="262">
        <v>6.7</v>
      </c>
      <c r="AF12" s="293">
        <v>33.800000000000004</v>
      </c>
    </row>
    <row r="13" spans="2:32" s="200" customFormat="1" ht="14" x14ac:dyDescent="0.2">
      <c r="B13" s="270" t="s">
        <v>87</v>
      </c>
      <c r="C13" s="137">
        <v>1985</v>
      </c>
      <c r="D13" s="138" t="s">
        <v>28</v>
      </c>
      <c r="E13" s="271">
        <v>15.3</v>
      </c>
      <c r="F13" s="271">
        <v>9.1999999999999993</v>
      </c>
      <c r="G13" s="271"/>
      <c r="H13" s="271"/>
      <c r="I13" s="271">
        <v>5.3</v>
      </c>
      <c r="J13" s="271"/>
      <c r="K13" s="272">
        <f t="shared" si="3"/>
        <v>29.8</v>
      </c>
      <c r="L13" s="273" t="s">
        <v>342</v>
      </c>
      <c r="M13" s="298" t="s">
        <v>342</v>
      </c>
      <c r="N13" s="274"/>
      <c r="O13" s="267"/>
      <c r="P13" s="276" t="s">
        <v>87</v>
      </c>
      <c r="Q13" s="233">
        <v>131</v>
      </c>
      <c r="R13" s="138" t="str">
        <f t="shared" si="4"/>
        <v>ふるたか</v>
      </c>
      <c r="S13" s="272">
        <v>33.800000000000004</v>
      </c>
      <c r="T13" s="269">
        <v>24.6</v>
      </c>
      <c r="U13" s="269">
        <f t="shared" si="5"/>
        <v>58.400000000000006</v>
      </c>
      <c r="W13" s="270" t="s">
        <v>87</v>
      </c>
      <c r="X13" s="233">
        <v>346</v>
      </c>
      <c r="Y13" s="234" t="s">
        <v>257</v>
      </c>
      <c r="Z13" s="271"/>
      <c r="AA13" s="271">
        <v>14.3</v>
      </c>
      <c r="AB13" s="277"/>
      <c r="AC13" s="271">
        <v>1.4</v>
      </c>
      <c r="AD13" s="278">
        <v>12.9</v>
      </c>
      <c r="AE13" s="271">
        <v>5</v>
      </c>
      <c r="AF13" s="272">
        <v>33.6</v>
      </c>
    </row>
    <row r="14" spans="2:32" s="200" customFormat="1" ht="14" x14ac:dyDescent="0.2">
      <c r="B14" s="270" t="s">
        <v>88</v>
      </c>
      <c r="C14" s="137">
        <v>7177</v>
      </c>
      <c r="D14" s="138" t="s">
        <v>298</v>
      </c>
      <c r="E14" s="271">
        <v>11.8</v>
      </c>
      <c r="F14" s="271">
        <v>12.3</v>
      </c>
      <c r="G14" s="271"/>
      <c r="H14" s="271"/>
      <c r="I14" s="271">
        <v>4</v>
      </c>
      <c r="J14" s="271"/>
      <c r="K14" s="272">
        <f t="shared" si="3"/>
        <v>28.1</v>
      </c>
      <c r="L14" s="273" t="s">
        <v>342</v>
      </c>
      <c r="M14" s="298" t="s">
        <v>342</v>
      </c>
      <c r="N14" s="274"/>
      <c r="O14" s="267"/>
      <c r="P14" s="276" t="s">
        <v>88</v>
      </c>
      <c r="Q14" s="233">
        <v>7177</v>
      </c>
      <c r="R14" s="234" t="str">
        <f t="shared" si="4"/>
        <v>Miss Emica</v>
      </c>
      <c r="S14" s="272">
        <v>16.7</v>
      </c>
      <c r="T14" s="269">
        <v>28.1</v>
      </c>
      <c r="U14" s="269">
        <f t="shared" si="5"/>
        <v>44.8</v>
      </c>
      <c r="W14" s="270" t="s">
        <v>88</v>
      </c>
      <c r="X14" s="233">
        <v>6269</v>
      </c>
      <c r="Y14" s="234" t="s">
        <v>242</v>
      </c>
      <c r="Z14" s="271"/>
      <c r="AA14" s="271">
        <v>18.600000000000001</v>
      </c>
      <c r="AB14" s="277"/>
      <c r="AC14" s="271">
        <v>12.9</v>
      </c>
      <c r="AD14" s="271"/>
      <c r="AE14" s="271"/>
      <c r="AF14" s="272">
        <v>31.5</v>
      </c>
    </row>
    <row r="15" spans="2:32" s="200" customFormat="1" ht="14" x14ac:dyDescent="0.2">
      <c r="B15" s="270" t="s">
        <v>89</v>
      </c>
      <c r="C15" s="137">
        <v>5797</v>
      </c>
      <c r="D15" s="138" t="s">
        <v>258</v>
      </c>
      <c r="E15" s="279">
        <v>8.1999999999999993</v>
      </c>
      <c r="F15" s="271">
        <v>15.4</v>
      </c>
      <c r="G15" s="272"/>
      <c r="H15" s="272"/>
      <c r="I15" s="271">
        <v>1</v>
      </c>
      <c r="J15" s="271"/>
      <c r="K15" s="272">
        <f t="shared" si="3"/>
        <v>24.6</v>
      </c>
      <c r="L15" s="273" t="s">
        <v>342</v>
      </c>
      <c r="M15" s="298" t="s">
        <v>342</v>
      </c>
      <c r="N15" s="274"/>
      <c r="O15" s="275"/>
      <c r="P15" s="276" t="s">
        <v>89</v>
      </c>
      <c r="Q15" s="233">
        <v>346</v>
      </c>
      <c r="R15" s="138" t="str">
        <f t="shared" si="4"/>
        <v>飛車角</v>
      </c>
      <c r="S15" s="272">
        <v>33.6</v>
      </c>
      <c r="T15" s="269">
        <v>10.8</v>
      </c>
      <c r="U15" s="269">
        <f t="shared" si="5"/>
        <v>44.400000000000006</v>
      </c>
      <c r="W15" s="270" t="s">
        <v>89</v>
      </c>
      <c r="X15" s="233">
        <v>1611</v>
      </c>
      <c r="Y15" s="234" t="s">
        <v>235</v>
      </c>
      <c r="Z15" s="271"/>
      <c r="AA15" s="271">
        <v>11.4</v>
      </c>
      <c r="AB15" s="271"/>
      <c r="AC15" s="278"/>
      <c r="AD15" s="271"/>
      <c r="AE15" s="271">
        <v>15</v>
      </c>
      <c r="AF15" s="272">
        <v>26.4</v>
      </c>
    </row>
    <row r="16" spans="2:32" s="200" customFormat="1" ht="14" x14ac:dyDescent="0.2">
      <c r="B16" s="281" t="s">
        <v>90</v>
      </c>
      <c r="C16" s="149">
        <v>131</v>
      </c>
      <c r="D16" s="150" t="s">
        <v>23</v>
      </c>
      <c r="E16" s="424">
        <v>7.1</v>
      </c>
      <c r="F16" s="290">
        <v>10.8</v>
      </c>
      <c r="G16" s="283"/>
      <c r="H16" s="283"/>
      <c r="I16" s="283">
        <v>6.7</v>
      </c>
      <c r="J16" s="283"/>
      <c r="K16" s="285">
        <f t="shared" si="3"/>
        <v>24.599999999999998</v>
      </c>
      <c r="L16" s="286" t="s">
        <v>342</v>
      </c>
      <c r="M16" s="300" t="s">
        <v>342</v>
      </c>
      <c r="N16" s="287"/>
      <c r="O16" s="267" t="s">
        <v>141</v>
      </c>
      <c r="P16" s="288" t="s">
        <v>90</v>
      </c>
      <c r="Q16" s="235">
        <v>5537</v>
      </c>
      <c r="R16" s="236" t="str">
        <f t="shared" si="4"/>
        <v>SUNNY QUEEN</v>
      </c>
      <c r="S16" s="285">
        <v>11.4</v>
      </c>
      <c r="T16" s="289">
        <v>31.2</v>
      </c>
      <c r="U16" s="289">
        <f t="shared" si="5"/>
        <v>42.6</v>
      </c>
      <c r="W16" s="281" t="s">
        <v>90</v>
      </c>
      <c r="X16" s="235">
        <v>7177</v>
      </c>
      <c r="Y16" s="236" t="s">
        <v>298</v>
      </c>
      <c r="Z16" s="283"/>
      <c r="AA16" s="283"/>
      <c r="AB16" s="283"/>
      <c r="AC16" s="283"/>
      <c r="AD16" s="283">
        <v>20</v>
      </c>
      <c r="AE16" s="283">
        <v>1.7</v>
      </c>
      <c r="AF16" s="285">
        <v>21.7</v>
      </c>
    </row>
    <row r="17" spans="2:32" s="200" customFormat="1" ht="14" x14ac:dyDescent="0.2">
      <c r="B17" s="261" t="s">
        <v>110</v>
      </c>
      <c r="C17" s="126">
        <v>199</v>
      </c>
      <c r="D17" s="182" t="s">
        <v>25</v>
      </c>
      <c r="E17" s="262">
        <v>9.4</v>
      </c>
      <c r="F17" s="292">
        <v>3.1</v>
      </c>
      <c r="G17" s="262"/>
      <c r="H17" s="262"/>
      <c r="I17" s="262">
        <v>12</v>
      </c>
      <c r="J17" s="304"/>
      <c r="K17" s="293">
        <f t="shared" si="3"/>
        <v>24.5</v>
      </c>
      <c r="L17" s="265" t="s">
        <v>342</v>
      </c>
      <c r="M17" s="301" t="s">
        <v>342</v>
      </c>
      <c r="N17" s="295"/>
      <c r="O17" s="275"/>
      <c r="P17" s="268" t="s">
        <v>91</v>
      </c>
      <c r="Q17" s="231">
        <v>1985</v>
      </c>
      <c r="R17" s="182" t="str">
        <f t="shared" si="4"/>
        <v>波勝</v>
      </c>
      <c r="S17" s="293">
        <v>11</v>
      </c>
      <c r="T17" s="296">
        <v>29.8</v>
      </c>
      <c r="U17" s="296">
        <f t="shared" si="5"/>
        <v>40.799999999999997</v>
      </c>
      <c r="W17" s="261" t="s">
        <v>91</v>
      </c>
      <c r="X17" s="231">
        <v>2759</v>
      </c>
      <c r="Y17" s="239" t="s">
        <v>32</v>
      </c>
      <c r="Z17" s="262"/>
      <c r="AA17" s="292"/>
      <c r="AB17" s="297"/>
      <c r="AC17" s="262">
        <v>7.1</v>
      </c>
      <c r="AD17" s="262">
        <v>1</v>
      </c>
      <c r="AE17" s="302">
        <v>8.3000000000000007</v>
      </c>
      <c r="AF17" s="293">
        <v>16.399999999999999</v>
      </c>
    </row>
    <row r="18" spans="2:32" s="200" customFormat="1" ht="14" x14ac:dyDescent="0.2">
      <c r="B18" s="270" t="s">
        <v>111</v>
      </c>
      <c r="C18" s="137">
        <v>1733</v>
      </c>
      <c r="D18" s="182" t="s">
        <v>130</v>
      </c>
      <c r="E18" s="271">
        <v>12.9</v>
      </c>
      <c r="F18" s="271"/>
      <c r="G18" s="271"/>
      <c r="H18" s="271"/>
      <c r="I18" s="271">
        <v>10.7</v>
      </c>
      <c r="J18" s="271"/>
      <c r="K18" s="272">
        <f t="shared" si="3"/>
        <v>23.6</v>
      </c>
      <c r="L18" s="273"/>
      <c r="M18" s="298" t="s">
        <v>342</v>
      </c>
      <c r="N18" s="274"/>
      <c r="O18" s="267"/>
      <c r="P18" s="276" t="s">
        <v>92</v>
      </c>
      <c r="Q18" s="233">
        <v>199</v>
      </c>
      <c r="R18" s="182" t="str">
        <f t="shared" si="4"/>
        <v>サ－モン4</v>
      </c>
      <c r="S18" s="272">
        <v>14.3</v>
      </c>
      <c r="T18" s="269">
        <v>24.5</v>
      </c>
      <c r="U18" s="269">
        <f t="shared" si="5"/>
        <v>38.799999999999997</v>
      </c>
      <c r="W18" s="270" t="s">
        <v>92</v>
      </c>
      <c r="X18" s="233">
        <v>199</v>
      </c>
      <c r="Y18" s="239" t="s">
        <v>25</v>
      </c>
      <c r="Z18" s="271"/>
      <c r="AA18" s="271">
        <v>1</v>
      </c>
      <c r="AB18" s="277"/>
      <c r="AC18" s="271">
        <v>10</v>
      </c>
      <c r="AD18" s="271"/>
      <c r="AE18" s="271">
        <v>3.3</v>
      </c>
      <c r="AF18" s="272">
        <v>14.3</v>
      </c>
    </row>
    <row r="19" spans="2:32" s="200" customFormat="1" ht="14" x14ac:dyDescent="0.2">
      <c r="B19" s="270" t="s">
        <v>93</v>
      </c>
      <c r="C19" s="137">
        <v>312</v>
      </c>
      <c r="D19" s="138" t="s">
        <v>26</v>
      </c>
      <c r="E19" s="271">
        <v>10.6</v>
      </c>
      <c r="F19" s="271">
        <v>7.7</v>
      </c>
      <c r="G19" s="271"/>
      <c r="H19" s="271"/>
      <c r="I19" s="271">
        <v>1</v>
      </c>
      <c r="J19" s="271"/>
      <c r="K19" s="272">
        <f t="shared" si="3"/>
        <v>19.3</v>
      </c>
      <c r="L19" s="273" t="s">
        <v>342</v>
      </c>
      <c r="M19" s="298" t="s">
        <v>342</v>
      </c>
      <c r="N19" s="274"/>
      <c r="O19" s="267"/>
      <c r="P19" s="276" t="s">
        <v>93</v>
      </c>
      <c r="Q19" s="233">
        <v>5797</v>
      </c>
      <c r="R19" s="138" t="str">
        <f t="shared" si="4"/>
        <v>Zipang</v>
      </c>
      <c r="S19" s="272">
        <v>11.7</v>
      </c>
      <c r="T19" s="269">
        <v>24.6</v>
      </c>
      <c r="U19" s="269">
        <f t="shared" si="5"/>
        <v>36.299999999999997</v>
      </c>
      <c r="W19" s="270" t="s">
        <v>93</v>
      </c>
      <c r="X19" s="233">
        <v>5797</v>
      </c>
      <c r="Y19" s="234" t="s">
        <v>258</v>
      </c>
      <c r="Z19" s="271"/>
      <c r="AA19" s="278"/>
      <c r="AB19" s="278"/>
      <c r="AC19" s="271"/>
      <c r="AD19" s="271"/>
      <c r="AE19" s="271">
        <v>11.7</v>
      </c>
      <c r="AF19" s="272">
        <v>11.7</v>
      </c>
    </row>
    <row r="20" spans="2:32" s="200" customFormat="1" ht="14" x14ac:dyDescent="0.2">
      <c r="B20" s="270" t="s">
        <v>94</v>
      </c>
      <c r="C20" s="137">
        <v>346</v>
      </c>
      <c r="D20" s="234" t="s">
        <v>257</v>
      </c>
      <c r="E20" s="271">
        <v>3.5</v>
      </c>
      <c r="F20" s="271">
        <v>4.5999999999999996</v>
      </c>
      <c r="G20" s="271"/>
      <c r="H20" s="271"/>
      <c r="I20" s="271">
        <v>2.7</v>
      </c>
      <c r="J20" s="271"/>
      <c r="K20" s="272">
        <f t="shared" si="3"/>
        <v>10.8</v>
      </c>
      <c r="L20" s="273" t="s">
        <v>342</v>
      </c>
      <c r="M20" s="298" t="s">
        <v>342</v>
      </c>
      <c r="N20" s="274"/>
      <c r="O20" s="275"/>
      <c r="P20" s="276" t="s">
        <v>94</v>
      </c>
      <c r="Q20" s="233">
        <v>1611</v>
      </c>
      <c r="R20" s="234" t="str">
        <f t="shared" si="4"/>
        <v>ﾈﾌﾟﾁｭｰﾝXⅡ</v>
      </c>
      <c r="S20" s="272">
        <v>26.4</v>
      </c>
      <c r="T20" s="269">
        <v>8.6</v>
      </c>
      <c r="U20" s="269">
        <f t="shared" si="5"/>
        <v>35</v>
      </c>
      <c r="W20" s="270" t="s">
        <v>94</v>
      </c>
      <c r="X20" s="233">
        <v>5537</v>
      </c>
      <c r="Y20" s="234" t="s">
        <v>297</v>
      </c>
      <c r="Z20" s="271"/>
      <c r="AA20" s="277"/>
      <c r="AB20" s="277"/>
      <c r="AC20" s="271">
        <v>11.4</v>
      </c>
      <c r="AD20" s="271"/>
      <c r="AE20" s="271"/>
      <c r="AF20" s="272">
        <v>11.4</v>
      </c>
    </row>
    <row r="21" spans="2:32" s="200" customFormat="1" ht="14" x14ac:dyDescent="0.2">
      <c r="B21" s="281" t="s">
        <v>95</v>
      </c>
      <c r="C21" s="149">
        <v>6934</v>
      </c>
      <c r="D21" s="282" t="str">
        <f>IF(ISBLANK(C21),"",VLOOKUP(C21,各艇データ,2,FALSE))</f>
        <v>香</v>
      </c>
      <c r="E21" s="283"/>
      <c r="F21" s="283"/>
      <c r="G21" s="283"/>
      <c r="H21" s="283"/>
      <c r="I21" s="283">
        <v>9.3000000000000007</v>
      </c>
      <c r="J21" s="283"/>
      <c r="K21" s="285">
        <f t="shared" si="3"/>
        <v>9.3000000000000007</v>
      </c>
      <c r="L21" s="286"/>
      <c r="M21" s="300"/>
      <c r="N21" s="287"/>
      <c r="O21" s="267"/>
      <c r="P21" s="288" t="s">
        <v>95</v>
      </c>
      <c r="Q21" s="235">
        <v>380</v>
      </c>
      <c r="R21" s="282" t="str">
        <f t="shared" si="4"/>
        <v>テティス</v>
      </c>
      <c r="S21" s="289"/>
      <c r="T21" s="289">
        <v>33.299999999999997</v>
      </c>
      <c r="U21" s="289">
        <f t="shared" si="5"/>
        <v>33.299999999999997</v>
      </c>
      <c r="W21" s="281" t="s">
        <v>95</v>
      </c>
      <c r="X21" s="235">
        <v>1985</v>
      </c>
      <c r="Y21" s="282" t="s">
        <v>28</v>
      </c>
      <c r="Z21" s="283"/>
      <c r="AA21" s="283">
        <v>5.7</v>
      </c>
      <c r="AB21" s="291"/>
      <c r="AC21" s="283">
        <v>4.3</v>
      </c>
      <c r="AD21" s="283"/>
      <c r="AE21" s="283">
        <v>1</v>
      </c>
      <c r="AF21" s="285">
        <v>11</v>
      </c>
    </row>
    <row r="22" spans="2:32" s="200" customFormat="1" ht="14" x14ac:dyDescent="0.2">
      <c r="B22" s="261" t="s">
        <v>96</v>
      </c>
      <c r="C22" s="169">
        <v>1611</v>
      </c>
      <c r="D22" s="232" t="s">
        <v>235</v>
      </c>
      <c r="E22" s="262">
        <v>2.4</v>
      </c>
      <c r="F22" s="262">
        <v>6.2</v>
      </c>
      <c r="G22" s="262"/>
      <c r="H22" s="262"/>
      <c r="I22" s="262"/>
      <c r="J22" s="262"/>
      <c r="K22" s="264">
        <f t="shared" si="3"/>
        <v>8.6</v>
      </c>
      <c r="L22" s="265"/>
      <c r="M22" s="301" t="s">
        <v>342</v>
      </c>
      <c r="N22" s="295"/>
      <c r="O22" s="267"/>
      <c r="P22" s="268" t="s">
        <v>96</v>
      </c>
      <c r="Q22" s="237">
        <v>2759</v>
      </c>
      <c r="R22" s="127" t="str">
        <f t="shared" si="4"/>
        <v>イクソラⅢ</v>
      </c>
      <c r="S22" s="293">
        <v>20.399999999999999</v>
      </c>
      <c r="T22" s="296">
        <v>6.9</v>
      </c>
      <c r="U22" s="296">
        <f t="shared" si="5"/>
        <v>27.299999999999997</v>
      </c>
      <c r="W22" s="261" t="s">
        <v>96</v>
      </c>
      <c r="X22" s="303">
        <v>5752</v>
      </c>
      <c r="Y22" s="232" t="s">
        <v>343</v>
      </c>
      <c r="Z22" s="262"/>
      <c r="AA22" s="297">
        <v>8.6</v>
      </c>
      <c r="AB22" s="297"/>
      <c r="AC22" s="292"/>
      <c r="AD22" s="262"/>
      <c r="AE22" s="262"/>
      <c r="AF22" s="293">
        <v>8.6</v>
      </c>
    </row>
    <row r="23" spans="2:32" s="200" customFormat="1" ht="14" x14ac:dyDescent="0.2">
      <c r="B23" s="270" t="s">
        <v>97</v>
      </c>
      <c r="C23" s="233">
        <v>1403</v>
      </c>
      <c r="D23" s="234" t="str">
        <f>IF(ISBLANK(C23),"",VLOOKUP(C23,各艇データ,2,FALSE))</f>
        <v>Bitter End</v>
      </c>
      <c r="E23" s="304"/>
      <c r="F23" s="304"/>
      <c r="G23" s="310"/>
      <c r="H23" s="304"/>
      <c r="I23" s="304">
        <v>8</v>
      </c>
      <c r="J23" s="304"/>
      <c r="K23" s="293">
        <f t="shared" si="3"/>
        <v>8</v>
      </c>
      <c r="L23" s="273"/>
      <c r="M23" s="301"/>
      <c r="N23" s="295"/>
      <c r="O23" s="275"/>
      <c r="P23" s="276" t="s">
        <v>97</v>
      </c>
      <c r="Q23" s="137">
        <v>6934</v>
      </c>
      <c r="R23" s="234" t="str">
        <f t="shared" si="4"/>
        <v>香</v>
      </c>
      <c r="S23" s="269"/>
      <c r="T23" s="269">
        <v>9.3000000000000007</v>
      </c>
      <c r="U23" s="269">
        <f t="shared" si="5"/>
        <v>9.3000000000000007</v>
      </c>
      <c r="W23" s="270" t="s">
        <v>97</v>
      </c>
      <c r="X23" s="233">
        <v>4071</v>
      </c>
      <c r="Y23" s="234" t="s">
        <v>260</v>
      </c>
      <c r="Z23" s="280"/>
      <c r="AA23" s="299">
        <v>4.3</v>
      </c>
      <c r="AB23" s="277"/>
      <c r="AC23" s="271">
        <v>2.9</v>
      </c>
      <c r="AD23" s="271"/>
      <c r="AE23" s="271"/>
      <c r="AF23" s="272">
        <v>7.1999999999999993</v>
      </c>
    </row>
    <row r="24" spans="2:32" s="200" customFormat="1" ht="14" x14ac:dyDescent="0.2">
      <c r="B24" s="270" t="s">
        <v>98</v>
      </c>
      <c r="C24" s="137">
        <v>2759</v>
      </c>
      <c r="D24" s="138" t="s">
        <v>32</v>
      </c>
      <c r="E24" s="271">
        <v>5.9</v>
      </c>
      <c r="F24" s="271">
        <v>1</v>
      </c>
      <c r="G24" s="279"/>
      <c r="H24" s="279"/>
      <c r="I24" s="271"/>
      <c r="J24" s="304"/>
      <c r="K24" s="293">
        <f t="shared" si="3"/>
        <v>6.9</v>
      </c>
      <c r="L24" s="273"/>
      <c r="M24" s="298" t="s">
        <v>342</v>
      </c>
      <c r="N24" s="274"/>
      <c r="O24" s="275"/>
      <c r="P24" s="276" t="s">
        <v>98</v>
      </c>
      <c r="Q24" s="238">
        <v>5752</v>
      </c>
      <c r="R24" s="138" t="s">
        <v>345</v>
      </c>
      <c r="S24" s="272">
        <v>8.6</v>
      </c>
      <c r="T24" s="269">
        <v>0</v>
      </c>
      <c r="U24" s="269">
        <f t="shared" si="5"/>
        <v>8.6</v>
      </c>
      <c r="W24" s="270" t="s">
        <v>98</v>
      </c>
      <c r="X24" s="233">
        <v>6793</v>
      </c>
      <c r="Y24" s="234" t="s">
        <v>344</v>
      </c>
      <c r="Z24" s="271"/>
      <c r="AA24" s="271">
        <v>7.1</v>
      </c>
      <c r="AB24" s="277"/>
      <c r="AC24" s="271"/>
      <c r="AD24" s="271"/>
      <c r="AE24" s="299"/>
      <c r="AF24" s="272">
        <v>7.1</v>
      </c>
    </row>
    <row r="25" spans="2:32" s="200" customFormat="1" ht="14" x14ac:dyDescent="0.2">
      <c r="B25" s="270" t="s">
        <v>99</v>
      </c>
      <c r="C25" s="137">
        <v>7014</v>
      </c>
      <c r="D25" s="138" t="s">
        <v>263</v>
      </c>
      <c r="E25" s="271">
        <v>1.2</v>
      </c>
      <c r="F25" s="271"/>
      <c r="G25" s="271"/>
      <c r="H25" s="271"/>
      <c r="I25" s="271"/>
      <c r="J25" s="304"/>
      <c r="K25" s="293">
        <f t="shared" si="3"/>
        <v>1.2</v>
      </c>
      <c r="L25" s="273"/>
      <c r="M25" s="298"/>
      <c r="N25" s="274"/>
      <c r="O25" s="306"/>
      <c r="P25" s="276" t="s">
        <v>99</v>
      </c>
      <c r="Q25" s="233">
        <v>4071</v>
      </c>
      <c r="R25" s="234" t="str">
        <f>IF(ISBLANK(Q25),"",VLOOKUP(Q25,各艇データ,2,FALSE))</f>
        <v>胡桃</v>
      </c>
      <c r="S25" s="272">
        <v>7.1999999999999993</v>
      </c>
      <c r="T25" s="269">
        <v>1</v>
      </c>
      <c r="U25" s="269">
        <f t="shared" si="5"/>
        <v>8.1999999999999993</v>
      </c>
      <c r="W25" s="270" t="s">
        <v>99</v>
      </c>
      <c r="X25" s="233">
        <v>6756</v>
      </c>
      <c r="Y25" s="234" t="s">
        <v>264</v>
      </c>
      <c r="Z25" s="271"/>
      <c r="AA25" s="271"/>
      <c r="AB25" s="277"/>
      <c r="AC25" s="271">
        <v>5.7</v>
      </c>
      <c r="AD25" s="271"/>
      <c r="AE25" s="271"/>
      <c r="AF25" s="272">
        <v>5.7</v>
      </c>
    </row>
    <row r="26" spans="2:32" s="200" customFormat="1" ht="14" x14ac:dyDescent="0.2">
      <c r="B26" s="281" t="s">
        <v>112</v>
      </c>
      <c r="C26" s="149">
        <v>4071</v>
      </c>
      <c r="D26" s="150" t="s">
        <v>260</v>
      </c>
      <c r="E26" s="283"/>
      <c r="F26" s="283">
        <v>1</v>
      </c>
      <c r="G26" s="283"/>
      <c r="H26" s="283"/>
      <c r="I26" s="290"/>
      <c r="J26" s="290"/>
      <c r="K26" s="285">
        <f t="shared" si="3"/>
        <v>1</v>
      </c>
      <c r="L26" s="286"/>
      <c r="M26" s="300"/>
      <c r="N26" s="287"/>
      <c r="O26" s="275"/>
      <c r="P26" s="288" t="s">
        <v>100</v>
      </c>
      <c r="Q26" s="235">
        <v>1403</v>
      </c>
      <c r="R26" s="236" t="str">
        <f>IF(ISBLANK(Q26),"",VLOOKUP(Q26,各艇データ,2,FALSE))</f>
        <v>Bitter End</v>
      </c>
      <c r="S26" s="289"/>
      <c r="T26" s="289">
        <v>8</v>
      </c>
      <c r="U26" s="289">
        <f t="shared" si="5"/>
        <v>8</v>
      </c>
      <c r="W26" s="281" t="s">
        <v>100</v>
      </c>
      <c r="X26" s="235">
        <v>4020</v>
      </c>
      <c r="Y26" s="236" t="s">
        <v>261</v>
      </c>
      <c r="Z26" s="283"/>
      <c r="AA26" s="284">
        <v>2.9</v>
      </c>
      <c r="AB26" s="291"/>
      <c r="AC26" s="283"/>
      <c r="AD26" s="283"/>
      <c r="AE26" s="283"/>
      <c r="AF26" s="285">
        <v>2.9</v>
      </c>
    </row>
    <row r="27" spans="2:32" s="200" customFormat="1" ht="14" x14ac:dyDescent="0.2">
      <c r="B27" s="261" t="s">
        <v>101</v>
      </c>
      <c r="C27" s="137"/>
      <c r="D27" s="239" t="str">
        <f t="shared" ref="D27:D28" si="6">IF(ISBLANK(C27),"",VLOOKUP(C27,各艇データ,2,FALSE))</f>
        <v/>
      </c>
      <c r="E27" s="262"/>
      <c r="F27" s="262"/>
      <c r="G27" s="262"/>
      <c r="H27" s="262"/>
      <c r="I27" s="262"/>
      <c r="J27" s="304"/>
      <c r="K27" s="293"/>
      <c r="L27" s="294"/>
      <c r="M27" s="301"/>
      <c r="N27" s="295"/>
      <c r="O27" s="275"/>
      <c r="P27" s="268" t="s">
        <v>101</v>
      </c>
      <c r="Q27" s="233">
        <v>6793</v>
      </c>
      <c r="R27" s="239" t="s">
        <v>346</v>
      </c>
      <c r="S27" s="293">
        <v>7.1</v>
      </c>
      <c r="T27" s="296">
        <v>0</v>
      </c>
      <c r="U27" s="296">
        <f t="shared" si="5"/>
        <v>7.1</v>
      </c>
      <c r="W27" s="261" t="s">
        <v>101</v>
      </c>
      <c r="X27" s="233"/>
      <c r="Y27" s="239"/>
      <c r="Z27" s="302"/>
      <c r="AA27" s="262"/>
      <c r="AB27" s="307"/>
      <c r="AC27" s="262"/>
      <c r="AD27" s="262"/>
      <c r="AE27" s="262"/>
      <c r="AF27" s="293"/>
    </row>
    <row r="28" spans="2:32" s="200" customFormat="1" ht="14" x14ac:dyDescent="0.2">
      <c r="B28" s="270" t="s">
        <v>102</v>
      </c>
      <c r="C28" s="237"/>
      <c r="D28" s="234" t="str">
        <f t="shared" si="6"/>
        <v/>
      </c>
      <c r="E28" s="299"/>
      <c r="F28" s="271"/>
      <c r="G28" s="271"/>
      <c r="H28" s="271"/>
      <c r="I28" s="271"/>
      <c r="J28" s="271"/>
      <c r="K28" s="272"/>
      <c r="L28" s="273"/>
      <c r="M28" s="298"/>
      <c r="N28" s="274"/>
      <c r="O28" s="267"/>
      <c r="P28" s="276" t="s">
        <v>102</v>
      </c>
      <c r="Q28" s="237">
        <v>6756</v>
      </c>
      <c r="R28" s="234" t="str">
        <f>IF(ISBLANK(Q28),"",VLOOKUP(Q28,各艇データ,2,FALSE))</f>
        <v>Jellyfish 3</v>
      </c>
      <c r="S28" s="272">
        <v>5.7</v>
      </c>
      <c r="T28" s="269">
        <v>0</v>
      </c>
      <c r="U28" s="269">
        <f t="shared" si="5"/>
        <v>5.7</v>
      </c>
      <c r="W28" s="270" t="s">
        <v>102</v>
      </c>
      <c r="X28" s="237"/>
      <c r="Y28" s="234"/>
      <c r="Z28" s="271"/>
      <c r="AA28" s="278"/>
      <c r="AB28" s="277"/>
      <c r="AC28" s="271"/>
      <c r="AD28" s="271"/>
      <c r="AE28" s="271"/>
      <c r="AF28" s="272"/>
    </row>
    <row r="29" spans="2:32" s="200" customFormat="1" ht="14" x14ac:dyDescent="0.2">
      <c r="B29" s="270" t="s">
        <v>103</v>
      </c>
      <c r="C29" s="233"/>
      <c r="D29" s="234" t="str">
        <f t="shared" ref="D29:D36" si="7">IF(ISBLANK(C29),"",VLOOKUP(C29,各艇データ,2,FALSE))</f>
        <v/>
      </c>
      <c r="E29" s="271"/>
      <c r="F29" s="271"/>
      <c r="G29" s="271"/>
      <c r="H29" s="271"/>
      <c r="I29" s="271"/>
      <c r="J29" s="271"/>
      <c r="K29" s="272"/>
      <c r="L29" s="273"/>
      <c r="M29" s="298"/>
      <c r="N29" s="274"/>
      <c r="O29" s="267"/>
      <c r="P29" s="276" t="s">
        <v>103</v>
      </c>
      <c r="Q29" s="233">
        <v>4020</v>
      </c>
      <c r="R29" s="234" t="str">
        <f>IF(ISBLANK(Q29),"",VLOOKUP(Q29,各艇データ,2,FALSE))</f>
        <v>MELTEMI</v>
      </c>
      <c r="S29" s="272">
        <v>2.9</v>
      </c>
      <c r="T29" s="269">
        <v>0</v>
      </c>
      <c r="U29" s="269">
        <f t="shared" si="5"/>
        <v>2.9</v>
      </c>
      <c r="W29" s="270" t="s">
        <v>103</v>
      </c>
      <c r="X29" s="233"/>
      <c r="Y29" s="234"/>
      <c r="Z29" s="299"/>
      <c r="AA29" s="271"/>
      <c r="AB29" s="277"/>
      <c r="AC29" s="271"/>
      <c r="AD29" s="271"/>
      <c r="AE29" s="271"/>
      <c r="AF29" s="272"/>
    </row>
    <row r="30" spans="2:32" s="200" customFormat="1" ht="14" x14ac:dyDescent="0.2">
      <c r="B30" s="270" t="s">
        <v>104</v>
      </c>
      <c r="C30" s="233"/>
      <c r="D30" s="234" t="str">
        <f t="shared" si="7"/>
        <v/>
      </c>
      <c r="E30" s="271"/>
      <c r="F30" s="271"/>
      <c r="G30" s="271"/>
      <c r="H30" s="271"/>
      <c r="I30" s="271"/>
      <c r="J30" s="271"/>
      <c r="K30" s="272"/>
      <c r="L30" s="273"/>
      <c r="M30" s="298"/>
      <c r="N30" s="274"/>
      <c r="O30" s="267"/>
      <c r="P30" s="276" t="s">
        <v>104</v>
      </c>
      <c r="Q30" s="233">
        <v>7014</v>
      </c>
      <c r="R30" s="234" t="str">
        <f>IF(ISBLANK(Q30),"",VLOOKUP(Q30,各艇データ,2,FALSE))</f>
        <v>CYNTHIA Ⅳ</v>
      </c>
      <c r="S30" s="269"/>
      <c r="T30" s="269">
        <v>1.2</v>
      </c>
      <c r="U30" s="269">
        <f t="shared" si="5"/>
        <v>1.2</v>
      </c>
      <c r="W30" s="270" t="s">
        <v>104</v>
      </c>
      <c r="X30" s="233"/>
      <c r="Y30" s="234"/>
      <c r="Z30" s="271"/>
      <c r="AA30" s="278"/>
      <c r="AB30" s="277"/>
      <c r="AC30" s="271"/>
      <c r="AD30" s="271"/>
      <c r="AE30" s="271"/>
      <c r="AF30" s="272"/>
    </row>
    <row r="31" spans="2:32" s="200" customFormat="1" ht="14" x14ac:dyDescent="0.2">
      <c r="B31" s="281" t="s">
        <v>105</v>
      </c>
      <c r="C31" s="235"/>
      <c r="D31" s="236" t="str">
        <f t="shared" si="7"/>
        <v/>
      </c>
      <c r="E31" s="283"/>
      <c r="F31" s="283"/>
      <c r="G31" s="283"/>
      <c r="H31" s="283"/>
      <c r="I31" s="283"/>
      <c r="J31" s="283"/>
      <c r="K31" s="285"/>
      <c r="L31" s="286"/>
      <c r="M31" s="300"/>
      <c r="N31" s="287"/>
      <c r="O31" s="267"/>
      <c r="P31" s="288" t="s">
        <v>105</v>
      </c>
      <c r="Q31" s="235"/>
      <c r="R31" s="236"/>
      <c r="S31" s="289"/>
      <c r="T31" s="289"/>
      <c r="U31" s="289"/>
      <c r="W31" s="281" t="s">
        <v>105</v>
      </c>
      <c r="X31" s="235"/>
      <c r="Y31" s="236"/>
      <c r="Z31" s="283"/>
      <c r="AA31" s="283"/>
      <c r="AB31" s="291"/>
      <c r="AC31" s="283"/>
      <c r="AD31" s="283"/>
      <c r="AE31" s="283"/>
      <c r="AF31" s="285"/>
    </row>
    <row r="32" spans="2:32" s="200" customFormat="1" ht="14" x14ac:dyDescent="0.2">
      <c r="B32" s="309" t="s">
        <v>101</v>
      </c>
      <c r="C32" s="303"/>
      <c r="D32" s="239" t="str">
        <f t="shared" si="7"/>
        <v/>
      </c>
      <c r="E32" s="310"/>
      <c r="F32" s="304"/>
      <c r="G32" s="304"/>
      <c r="H32" s="311"/>
      <c r="I32" s="304"/>
      <c r="J32" s="304"/>
      <c r="K32" s="293"/>
      <c r="L32" s="294"/>
      <c r="M32" s="301"/>
      <c r="N32" s="295"/>
      <c r="O32" s="275"/>
      <c r="P32" s="268" t="s">
        <v>101</v>
      </c>
      <c r="Q32" s="303"/>
      <c r="R32" s="239"/>
      <c r="S32" s="296"/>
      <c r="T32" s="296"/>
      <c r="U32" s="296"/>
      <c r="W32" s="309" t="s">
        <v>101</v>
      </c>
      <c r="X32" s="303"/>
      <c r="Y32" s="239"/>
      <c r="Z32" s="310"/>
      <c r="AA32" s="304"/>
      <c r="AB32" s="305"/>
      <c r="AC32" s="304"/>
      <c r="AD32" s="311"/>
      <c r="AE32" s="304"/>
      <c r="AF32" s="293"/>
    </row>
    <row r="33" spans="2:32" s="200" customFormat="1" ht="14" x14ac:dyDescent="0.2">
      <c r="B33" s="270" t="s">
        <v>102</v>
      </c>
      <c r="C33" s="237"/>
      <c r="D33" s="234" t="str">
        <f t="shared" si="7"/>
        <v/>
      </c>
      <c r="E33" s="299"/>
      <c r="F33" s="271"/>
      <c r="G33" s="271"/>
      <c r="H33" s="271"/>
      <c r="I33" s="299"/>
      <c r="J33" s="299"/>
      <c r="K33" s="272"/>
      <c r="L33" s="273"/>
      <c r="M33" s="298"/>
      <c r="N33" s="274"/>
      <c r="O33" s="267"/>
      <c r="P33" s="276" t="s">
        <v>102</v>
      </c>
      <c r="Q33" s="237"/>
      <c r="R33" s="234"/>
      <c r="S33" s="269"/>
      <c r="T33" s="269"/>
      <c r="U33" s="269"/>
      <c r="W33" s="270" t="s">
        <v>102</v>
      </c>
      <c r="X33" s="237"/>
      <c r="Y33" s="234"/>
      <c r="Z33" s="299"/>
      <c r="AA33" s="271"/>
      <c r="AB33" s="277"/>
      <c r="AC33" s="271"/>
      <c r="AD33" s="271"/>
      <c r="AE33" s="299"/>
      <c r="AF33" s="272"/>
    </row>
    <row r="34" spans="2:32" s="200" customFormat="1" ht="14" x14ac:dyDescent="0.2">
      <c r="B34" s="270" t="s">
        <v>103</v>
      </c>
      <c r="C34" s="238"/>
      <c r="D34" s="234" t="str">
        <f t="shared" si="7"/>
        <v/>
      </c>
      <c r="E34" s="271"/>
      <c r="F34" s="277"/>
      <c r="G34" s="299"/>
      <c r="H34" s="271"/>
      <c r="I34" s="271"/>
      <c r="J34" s="271"/>
      <c r="K34" s="272"/>
      <c r="L34" s="273"/>
      <c r="M34" s="298"/>
      <c r="N34" s="274"/>
      <c r="O34" s="267"/>
      <c r="P34" s="276" t="s">
        <v>103</v>
      </c>
      <c r="Q34" s="233"/>
      <c r="R34" s="312" t="str">
        <f>IF(ISBLANK(Q34),"",VLOOKUP(Q34,各艇データ,2,FALSE))</f>
        <v/>
      </c>
      <c r="S34" s="269"/>
      <c r="T34" s="269"/>
      <c r="U34" s="269"/>
      <c r="W34" s="270" t="s">
        <v>103</v>
      </c>
      <c r="X34" s="238"/>
      <c r="Y34" s="234"/>
      <c r="Z34" s="271"/>
      <c r="AA34" s="277"/>
      <c r="AB34" s="277"/>
      <c r="AC34" s="299"/>
      <c r="AD34" s="271"/>
      <c r="AE34" s="271"/>
      <c r="AF34" s="272"/>
    </row>
    <row r="35" spans="2:32" s="200" customFormat="1" ht="14" x14ac:dyDescent="0.2">
      <c r="B35" s="270" t="s">
        <v>104</v>
      </c>
      <c r="C35" s="233"/>
      <c r="D35" s="234" t="str">
        <f t="shared" si="7"/>
        <v/>
      </c>
      <c r="E35" s="271"/>
      <c r="F35" s="271"/>
      <c r="G35" s="271"/>
      <c r="H35" s="271"/>
      <c r="I35" s="299"/>
      <c r="J35" s="299"/>
      <c r="K35" s="272"/>
      <c r="L35" s="273"/>
      <c r="M35" s="298"/>
      <c r="N35" s="274"/>
      <c r="O35" s="267"/>
      <c r="P35" s="276" t="s">
        <v>104</v>
      </c>
      <c r="Q35" s="233"/>
      <c r="R35" s="312"/>
      <c r="S35" s="269"/>
      <c r="T35" s="269"/>
      <c r="U35" s="269"/>
      <c r="W35" s="270" t="s">
        <v>104</v>
      </c>
      <c r="X35" s="233"/>
      <c r="Y35" s="234"/>
      <c r="Z35" s="271"/>
      <c r="AA35" s="271"/>
      <c r="AB35" s="271"/>
      <c r="AC35" s="271"/>
      <c r="AD35" s="271"/>
      <c r="AE35" s="299"/>
      <c r="AF35" s="272"/>
    </row>
    <row r="36" spans="2:32" s="200" customFormat="1" ht="14.5" thickBot="1" x14ac:dyDescent="0.25">
      <c r="B36" s="313" t="s">
        <v>105</v>
      </c>
      <c r="C36" s="314"/>
      <c r="D36" s="315" t="str">
        <f t="shared" si="7"/>
        <v/>
      </c>
      <c r="E36" s="316"/>
      <c r="F36" s="316"/>
      <c r="G36" s="316"/>
      <c r="H36" s="316"/>
      <c r="I36" s="316"/>
      <c r="J36" s="316"/>
      <c r="K36" s="317"/>
      <c r="L36" s="318"/>
      <c r="M36" s="319"/>
      <c r="N36" s="308"/>
      <c r="O36" s="267"/>
      <c r="P36" s="288" t="s">
        <v>105</v>
      </c>
      <c r="Q36" s="235"/>
      <c r="R36" s="320"/>
      <c r="S36" s="289"/>
      <c r="T36" s="289"/>
      <c r="U36" s="289"/>
      <c r="W36" s="313" t="s">
        <v>105</v>
      </c>
      <c r="X36" s="314"/>
      <c r="Y36" s="315" t="str">
        <f>IF(ISBLANK(X36),"",VLOOKUP(X36,各艇データ,2,FALSE))</f>
        <v/>
      </c>
      <c r="Z36" s="316"/>
      <c r="AA36" s="316"/>
      <c r="AB36" s="316"/>
      <c r="AC36" s="316"/>
      <c r="AD36" s="316"/>
      <c r="AE36" s="316"/>
      <c r="AF36" s="317"/>
    </row>
    <row r="37" spans="2:32" s="200" customFormat="1" ht="15" thickTop="1" thickBot="1" x14ac:dyDescent="0.25">
      <c r="B37" s="510" t="s">
        <v>106</v>
      </c>
      <c r="C37" s="511"/>
      <c r="D37" s="512"/>
      <c r="E37" s="321">
        <f t="shared" ref="E37:I37" si="8">COUNT(E7:E36)</f>
        <v>17</v>
      </c>
      <c r="F37" s="321">
        <f t="shared" si="8"/>
        <v>14</v>
      </c>
      <c r="G37" s="321">
        <f>COUNT(G7:G36)</f>
        <v>0</v>
      </c>
      <c r="H37" s="321">
        <f t="shared" si="8"/>
        <v>0</v>
      </c>
      <c r="I37" s="321">
        <f t="shared" si="8"/>
        <v>16</v>
      </c>
      <c r="J37" s="321">
        <v>0</v>
      </c>
      <c r="K37" s="321"/>
      <c r="L37" s="322"/>
      <c r="M37" s="323"/>
      <c r="N37" s="324"/>
      <c r="O37" s="267"/>
      <c r="P37" s="268" t="s">
        <v>121</v>
      </c>
      <c r="Q37" s="237"/>
      <c r="R37" s="325"/>
      <c r="S37" s="296"/>
      <c r="T37" s="296"/>
      <c r="U37" s="296"/>
      <c r="W37" s="477" t="s">
        <v>190</v>
      </c>
      <c r="X37" s="478"/>
      <c r="Y37" s="479"/>
      <c r="Z37" s="321">
        <f>COUNT(Z7:Z36)</f>
        <v>0</v>
      </c>
      <c r="AA37" s="321">
        <f>COUNT(AA7:AA36)</f>
        <v>15</v>
      </c>
      <c r="AB37" s="321">
        <f>COUNT(AB7:AB36)</f>
        <v>0</v>
      </c>
      <c r="AC37" s="321">
        <f>COUNT(AC7:AC36)</f>
        <v>14</v>
      </c>
      <c r="AD37" s="321">
        <f>COUNT(AD7:AD36)</f>
        <v>8</v>
      </c>
      <c r="AE37" s="321"/>
      <c r="AF37" s="321"/>
    </row>
    <row r="38" spans="2:32" s="200" customFormat="1" ht="14" x14ac:dyDescent="0.2">
      <c r="B38" s="196" t="s">
        <v>113</v>
      </c>
      <c r="C38" s="196"/>
      <c r="O38" s="326"/>
      <c r="P38" s="276" t="s">
        <v>122</v>
      </c>
      <c r="Q38" s="233"/>
      <c r="R38" s="312"/>
      <c r="S38" s="269"/>
      <c r="T38" s="269"/>
      <c r="U38" s="269"/>
      <c r="W38" s="196" t="s">
        <v>113</v>
      </c>
      <c r="X38" s="196"/>
    </row>
    <row r="39" spans="2:32" s="200" customFormat="1" ht="14" x14ac:dyDescent="0.2">
      <c r="C39" s="196"/>
      <c r="K39" s="327"/>
      <c r="L39" s="327"/>
      <c r="M39" s="327"/>
      <c r="N39" s="327"/>
      <c r="O39" s="327"/>
      <c r="P39" s="276" t="s">
        <v>123</v>
      </c>
      <c r="Q39" s="233"/>
      <c r="R39" s="234" t="str">
        <f>IF(ISBLANK(Q39),"",VLOOKUP(Q39,各艇データ,2,FALSE))</f>
        <v/>
      </c>
      <c r="S39" s="269"/>
      <c r="T39" s="269"/>
      <c r="U39" s="269"/>
      <c r="X39" s="196"/>
      <c r="AF39" s="327"/>
    </row>
    <row r="40" spans="2:32" s="200" customFormat="1" ht="14" x14ac:dyDescent="0.2">
      <c r="C40" s="196"/>
      <c r="I40" s="480" t="s">
        <v>230</v>
      </c>
      <c r="J40" s="480"/>
      <c r="K40" s="480"/>
      <c r="L40" s="480"/>
      <c r="M40" s="480"/>
      <c r="N40" s="328"/>
      <c r="O40" s="329"/>
      <c r="P40" s="276" t="s">
        <v>124</v>
      </c>
      <c r="Q40" s="233"/>
      <c r="R40" s="234" t="str">
        <f>IF(ISBLANK(Q40),"",VLOOKUP(Q40,各艇データ,2,FALSE))</f>
        <v/>
      </c>
      <c r="S40" s="269"/>
      <c r="T40" s="269"/>
      <c r="U40" s="269"/>
      <c r="X40" s="196"/>
      <c r="AE40" s="480" t="s">
        <v>231</v>
      </c>
      <c r="AF40" s="480"/>
    </row>
    <row r="41" spans="2:32" s="200" customFormat="1" ht="14.5" thickBot="1" x14ac:dyDescent="0.25">
      <c r="C41" s="196"/>
      <c r="P41" s="288" t="s">
        <v>125</v>
      </c>
      <c r="Q41" s="235"/>
      <c r="R41" s="320" t="s">
        <v>75</v>
      </c>
      <c r="S41" s="289"/>
      <c r="T41" s="289"/>
      <c r="U41" s="289"/>
      <c r="X41" s="196"/>
    </row>
    <row r="42" spans="2:32" s="200" customFormat="1" ht="14.5" thickTop="1" x14ac:dyDescent="0.2">
      <c r="C42" s="196"/>
      <c r="D42" s="330"/>
      <c r="E42" s="331"/>
      <c r="F42" s="331"/>
      <c r="G42" s="331"/>
      <c r="H42" s="332"/>
      <c r="X42" s="196"/>
      <c r="Y42" s="330"/>
      <c r="Z42" s="331"/>
      <c r="AA42" s="331"/>
      <c r="AB42" s="331"/>
      <c r="AC42" s="331"/>
      <c r="AD42" s="332"/>
    </row>
    <row r="43" spans="2:32" s="200" customFormat="1" ht="14" x14ac:dyDescent="0.2">
      <c r="C43" s="196"/>
      <c r="D43" s="333" t="s">
        <v>107</v>
      </c>
      <c r="E43" s="334"/>
      <c r="H43" s="335"/>
      <c r="T43" s="200" t="s">
        <v>229</v>
      </c>
      <c r="X43" s="196"/>
      <c r="Y43" s="333" t="s">
        <v>107</v>
      </c>
      <c r="Z43" s="334"/>
      <c r="AD43" s="335"/>
    </row>
    <row r="44" spans="2:32" s="200" customFormat="1" ht="14" x14ac:dyDescent="0.2">
      <c r="C44" s="196"/>
      <c r="D44" s="481" t="s">
        <v>180</v>
      </c>
      <c r="E44" s="482"/>
      <c r="H44" s="335"/>
      <c r="X44" s="196"/>
      <c r="Y44" s="481" t="s">
        <v>180</v>
      </c>
      <c r="Z44" s="482"/>
      <c r="AD44" s="335"/>
    </row>
    <row r="45" spans="2:32" s="200" customFormat="1" ht="14" x14ac:dyDescent="0.2">
      <c r="C45" s="196"/>
      <c r="D45" s="481" t="s">
        <v>181</v>
      </c>
      <c r="E45" s="482"/>
      <c r="H45" s="335"/>
      <c r="X45" s="196"/>
      <c r="Y45" s="481" t="s">
        <v>181</v>
      </c>
      <c r="Z45" s="482"/>
      <c r="AD45" s="335"/>
    </row>
    <row r="46" spans="2:32" s="200" customFormat="1" ht="14" x14ac:dyDescent="0.2">
      <c r="C46" s="196"/>
      <c r="D46" s="333" t="s">
        <v>114</v>
      </c>
      <c r="E46" s="336" t="s">
        <v>182</v>
      </c>
      <c r="F46" s="337"/>
      <c r="G46" s="337"/>
      <c r="H46" s="335"/>
      <c r="X46" s="196"/>
      <c r="Y46" s="333" t="s">
        <v>114</v>
      </c>
      <c r="Z46" s="336" t="s">
        <v>182</v>
      </c>
      <c r="AA46" s="337"/>
      <c r="AB46" s="337"/>
      <c r="AC46" s="337"/>
      <c r="AD46" s="335"/>
    </row>
    <row r="47" spans="2:32" s="200" customFormat="1" ht="14" x14ac:dyDescent="0.2">
      <c r="C47" s="196"/>
      <c r="D47" s="333" t="s">
        <v>115</v>
      </c>
      <c r="E47" s="336" t="s">
        <v>183</v>
      </c>
      <c r="F47" s="337"/>
      <c r="G47" s="337"/>
      <c r="H47" s="335"/>
      <c r="K47" s="338"/>
      <c r="X47" s="196"/>
      <c r="Y47" s="333" t="s">
        <v>115</v>
      </c>
      <c r="Z47" s="336" t="s">
        <v>183</v>
      </c>
      <c r="AA47" s="337"/>
      <c r="AB47" s="337"/>
      <c r="AC47" s="337"/>
      <c r="AD47" s="335"/>
      <c r="AF47" s="338"/>
    </row>
    <row r="48" spans="2:32" s="200" customFormat="1" ht="14.5" thickBot="1" x14ac:dyDescent="0.25">
      <c r="C48" s="196"/>
      <c r="D48" s="339"/>
      <c r="E48" s="340"/>
      <c r="F48" s="340"/>
      <c r="G48" s="340"/>
      <c r="H48" s="341"/>
      <c r="X48" s="196"/>
      <c r="Y48" s="339"/>
      <c r="Z48" s="340"/>
      <c r="AA48" s="340"/>
      <c r="AB48" s="340"/>
      <c r="AC48" s="340"/>
      <c r="AD48" s="341"/>
    </row>
    <row r="49" spans="3:24" s="200" customFormat="1" ht="14.5" thickTop="1" x14ac:dyDescent="0.2">
      <c r="C49" s="196"/>
      <c r="X49" s="196"/>
    </row>
  </sheetData>
  <sheetProtection algorithmName="SHA-512" hashValue="Mj4m8ERTjk2edGxrd04+kJW1Ex0AseFU4CoVM6DY0phLwltLDSEjdubWSe4NxnHs2SM1Sxysu2V0MYwz9OlA3w==" saltValue="rOGxTZg/wEY2ZaitQ6zk+Q==" spinCount="100000" sheet="1" objects="1" scenarios="1"/>
  <sortState xmlns:xlrd2="http://schemas.microsoft.com/office/spreadsheetml/2017/richdata2" ref="Q8:U30">
    <sortCondition descending="1" ref="U8:U30"/>
  </sortState>
  <mergeCells count="25">
    <mergeCell ref="D45:E45"/>
    <mergeCell ref="I3:M3"/>
    <mergeCell ref="B37:D37"/>
    <mergeCell ref="I40:M40"/>
    <mergeCell ref="P2:U2"/>
    <mergeCell ref="B2:M2"/>
    <mergeCell ref="D44:E44"/>
    <mergeCell ref="B1:M1"/>
    <mergeCell ref="B4:B6"/>
    <mergeCell ref="C4:C6"/>
    <mergeCell ref="D4:D6"/>
    <mergeCell ref="K4:K6"/>
    <mergeCell ref="L4:L6"/>
    <mergeCell ref="M4:M6"/>
    <mergeCell ref="W37:Y37"/>
    <mergeCell ref="AE40:AF40"/>
    <mergeCell ref="Y44:Z44"/>
    <mergeCell ref="Y45:Z45"/>
    <mergeCell ref="W1:AF1"/>
    <mergeCell ref="W2:AF2"/>
    <mergeCell ref="AE3:AF3"/>
    <mergeCell ref="W4:W6"/>
    <mergeCell ref="X4:X6"/>
    <mergeCell ref="Y4:Y6"/>
    <mergeCell ref="AF4:AF6"/>
  </mergeCells>
  <phoneticPr fontId="5"/>
  <dataValidations count="3">
    <dataValidation type="list" allowBlank="1" showInputMessage="1" showErrorMessage="1" sqref="I6:J6 N6 E6:G6 Z6:AE6" xr:uid="{00000000-0002-0000-0700-000000000000}">
      <formula1>コース</formula1>
    </dataValidation>
    <dataValidation type="list" allowBlank="1" showInputMessage="1" showErrorMessage="1" sqref="N4 E4:J4 Z4:AE4" xr:uid="{00000000-0002-0000-0700-000001000000}">
      <formula1>レース番号</formula1>
    </dataValidation>
    <dataValidation type="list" allowBlank="1" showInputMessage="1" showErrorMessage="1" sqref="E5:J5 N5 Z5:AE5" xr:uid="{00000000-0002-0000-0700-000002000000}">
      <formula1>開催日</formula1>
    </dataValidation>
  </dataValidations>
  <pageMargins left="0.51181102362204722" right="0.31496062992125984" top="0.74803149606299213" bottom="0.74803149606299213" header="0.31496062992125984" footer="0.31496062992125984"/>
  <pageSetup paperSize="9" scale="92"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D4108EC-B2AB-4D78-8B9A-FA1E8972A5AF}">
          <x14:formula1>
            <xm:f>参照ﾃﾞｰﾀ!$L$4:$L$17</xm:f>
          </x14:formula1>
          <xm:sqref>H6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T34"/>
  <sheetViews>
    <sheetView topLeftCell="A19" workbookViewId="0">
      <selection activeCell="K9" sqref="K9:L9"/>
    </sheetView>
  </sheetViews>
  <sheetFormatPr defaultRowHeight="13" x14ac:dyDescent="0.2"/>
  <cols>
    <col min="1" max="1" width="2.453125" customWidth="1"/>
    <col min="2" max="13" width="8.36328125" customWidth="1"/>
    <col min="14" max="14" width="9.26953125" customWidth="1"/>
    <col min="15" max="15" width="7.6328125" customWidth="1"/>
    <col min="16" max="16" width="15.08984375" customWidth="1"/>
    <col min="17" max="17" width="13.90625" customWidth="1"/>
    <col min="18" max="18" width="13.7265625" bestFit="1" customWidth="1"/>
    <col min="19" max="19" width="12.453125" customWidth="1"/>
  </cols>
  <sheetData>
    <row r="1" spans="2:20" s="2" customFormat="1" ht="14.25" customHeight="1" x14ac:dyDescent="0.25">
      <c r="B1" s="519"/>
      <c r="C1" s="519"/>
      <c r="D1" s="519"/>
      <c r="E1" s="519"/>
      <c r="F1" s="519"/>
      <c r="G1" s="519"/>
      <c r="H1" s="519"/>
      <c r="I1" s="519"/>
      <c r="J1" s="519"/>
      <c r="K1" s="519"/>
      <c r="L1" s="519"/>
      <c r="O1" s="516" t="s">
        <v>293</v>
      </c>
      <c r="P1" s="516"/>
      <c r="Q1" s="516"/>
      <c r="R1" s="516"/>
      <c r="S1" s="516"/>
      <c r="T1" s="71"/>
    </row>
    <row r="2" spans="2:20" s="34" customFormat="1" ht="20.25" customHeight="1" x14ac:dyDescent="0.3">
      <c r="B2" s="520" t="s">
        <v>116</v>
      </c>
      <c r="C2" s="520"/>
      <c r="D2" s="520"/>
      <c r="E2" s="520"/>
      <c r="F2" s="520"/>
      <c r="G2" s="520"/>
      <c r="H2" s="520"/>
      <c r="I2" s="520"/>
      <c r="J2" s="520"/>
      <c r="K2" s="520"/>
      <c r="L2" s="520"/>
      <c r="M2" s="520"/>
      <c r="O2" s="70"/>
      <c r="P2" s="70"/>
      <c r="Q2" s="70"/>
      <c r="R2" s="72"/>
      <c r="S2" s="70"/>
      <c r="T2" s="71"/>
    </row>
    <row r="3" spans="2:20" s="2" customFormat="1" ht="21" customHeight="1" x14ac:dyDescent="0.2">
      <c r="B3" s="521"/>
      <c r="C3" s="521"/>
      <c r="D3" s="521"/>
      <c r="E3" s="521"/>
      <c r="F3" s="521"/>
      <c r="G3" s="521"/>
      <c r="H3" s="521"/>
      <c r="I3" s="521"/>
      <c r="J3" s="521"/>
      <c r="K3" s="521"/>
      <c r="L3" s="522" t="s">
        <v>240</v>
      </c>
      <c r="M3" s="523"/>
      <c r="O3" s="73"/>
      <c r="P3" s="73"/>
      <c r="Q3" s="73"/>
      <c r="R3" s="73"/>
      <c r="S3" s="71" t="s">
        <v>146</v>
      </c>
    </row>
    <row r="4" spans="2:20" s="2" customFormat="1" ht="20.25" customHeight="1" x14ac:dyDescent="0.2">
      <c r="B4" s="37" t="str">
        <f>参照ﾃﾞｰﾀ!AI4</f>
        <v>＃590</v>
      </c>
      <c r="C4" s="38" t="s">
        <v>291</v>
      </c>
      <c r="D4" s="37" t="str">
        <f>参照ﾃﾞｰﾀ!AI5</f>
        <v>＃591</v>
      </c>
      <c r="E4" s="38" t="s">
        <v>63</v>
      </c>
      <c r="F4" s="37" t="str">
        <f>参照ﾃﾞｰﾀ!AI6</f>
        <v>＃592</v>
      </c>
      <c r="G4" s="38" t="s">
        <v>197</v>
      </c>
      <c r="H4" s="37" t="str">
        <f>参照ﾃﾞｰﾀ!AI7</f>
        <v>＃593</v>
      </c>
      <c r="I4" s="38" t="s">
        <v>63</v>
      </c>
      <c r="J4" s="37" t="str">
        <f>参照ﾃﾞｰﾀ!AI8</f>
        <v>＃594</v>
      </c>
      <c r="K4" s="38" t="s">
        <v>36</v>
      </c>
      <c r="L4" s="37" t="str">
        <f>参照ﾃﾞｰﾀ!AI9</f>
        <v>＃595</v>
      </c>
      <c r="M4" s="39" t="s">
        <v>292</v>
      </c>
      <c r="O4" s="74"/>
      <c r="P4" s="74"/>
      <c r="Q4" s="74"/>
      <c r="R4" s="74"/>
      <c r="S4" s="74"/>
      <c r="T4" s="75"/>
    </row>
    <row r="5" spans="2:20" s="35" customFormat="1" ht="46.5" customHeight="1" x14ac:dyDescent="0.2">
      <c r="B5" s="514">
        <f>参照ﾃﾞｰﾀ!$T4</f>
        <v>45312</v>
      </c>
      <c r="C5" s="515"/>
      <c r="D5" s="514">
        <f>参照ﾃﾞｰﾀ!$T5</f>
        <v>45340</v>
      </c>
      <c r="E5" s="515"/>
      <c r="F5" s="514">
        <f>参照ﾃﾞｰﾀ!$T6</f>
        <v>45368</v>
      </c>
      <c r="G5" s="515"/>
      <c r="H5" s="514">
        <f>参照ﾃﾞｰﾀ!$T7</f>
        <v>45403</v>
      </c>
      <c r="I5" s="515"/>
      <c r="J5" s="514">
        <f>参照ﾃﾞｰﾀ!$T8</f>
        <v>45431</v>
      </c>
      <c r="K5" s="515"/>
      <c r="L5" s="514">
        <f>参照ﾃﾞｰﾀ!T9</f>
        <v>45459</v>
      </c>
      <c r="M5" s="515"/>
      <c r="O5" s="517" t="s">
        <v>147</v>
      </c>
      <c r="P5" s="518"/>
      <c r="Q5" s="76" t="s">
        <v>41</v>
      </c>
      <c r="R5" s="76" t="s">
        <v>148</v>
      </c>
      <c r="S5" s="76" t="s">
        <v>149</v>
      </c>
      <c r="T5" s="75"/>
    </row>
    <row r="6" spans="2:20" s="2" customFormat="1" ht="21" customHeight="1" x14ac:dyDescent="0.2">
      <c r="B6" s="40" t="s">
        <v>117</v>
      </c>
      <c r="C6" s="41" t="s">
        <v>77</v>
      </c>
      <c r="D6" s="40" t="s">
        <v>117</v>
      </c>
      <c r="E6" s="41" t="s">
        <v>77</v>
      </c>
      <c r="F6" s="40" t="s">
        <v>117</v>
      </c>
      <c r="G6" s="41" t="s">
        <v>77</v>
      </c>
      <c r="H6" s="40" t="s">
        <v>117</v>
      </c>
      <c r="I6" s="41" t="s">
        <v>77</v>
      </c>
      <c r="J6" s="40" t="s">
        <v>117</v>
      </c>
      <c r="K6" s="41" t="s">
        <v>77</v>
      </c>
      <c r="L6" s="40" t="s">
        <v>117</v>
      </c>
      <c r="M6" s="41" t="s">
        <v>77</v>
      </c>
      <c r="O6" s="77" t="s">
        <v>150</v>
      </c>
      <c r="P6" s="98">
        <f>参照ﾃﾞｰﾀ!AJ4</f>
        <v>45312</v>
      </c>
      <c r="Q6" s="98" t="str">
        <f>参照ﾃﾞｰﾀ!AK4</f>
        <v>G</v>
      </c>
      <c r="R6" s="98" t="str">
        <f>参照ﾃﾞｰﾀ!AL4</f>
        <v>ケロニア</v>
      </c>
      <c r="S6" s="78"/>
      <c r="T6" s="72"/>
    </row>
    <row r="7" spans="2:20" s="2" customFormat="1" ht="18" customHeight="1" x14ac:dyDescent="0.2">
      <c r="B7" s="42"/>
      <c r="C7" s="43"/>
      <c r="D7" s="42"/>
      <c r="E7" s="43"/>
      <c r="F7" s="42"/>
      <c r="G7" s="44"/>
      <c r="H7" s="45"/>
      <c r="I7" s="43"/>
      <c r="J7" s="45"/>
      <c r="K7" s="43"/>
      <c r="L7" s="42"/>
      <c r="M7" s="43"/>
      <c r="O7" s="77" t="s">
        <v>151</v>
      </c>
      <c r="P7" s="98">
        <f>参照ﾃﾞｰﾀ!AJ5</f>
        <v>45340</v>
      </c>
      <c r="Q7" s="98" t="str">
        <f>参照ﾃﾞｰﾀ!AK5</f>
        <v>E</v>
      </c>
      <c r="R7" s="342" t="str">
        <f>参照ﾃﾞｰﾀ!AL5</f>
        <v>サーモンフォー</v>
      </c>
      <c r="S7" s="78"/>
      <c r="T7" s="72"/>
    </row>
    <row r="8" spans="2:20" s="2" customFormat="1" ht="18" customHeight="1" x14ac:dyDescent="0.2">
      <c r="B8" s="46"/>
      <c r="C8" s="47"/>
      <c r="D8" s="46"/>
      <c r="E8" s="43"/>
      <c r="F8" s="46"/>
      <c r="G8" s="47"/>
      <c r="H8" s="48"/>
      <c r="I8" s="43"/>
      <c r="J8" s="48"/>
      <c r="K8" s="47"/>
      <c r="L8" s="46"/>
      <c r="M8" s="47"/>
      <c r="O8" s="77" t="s">
        <v>152</v>
      </c>
      <c r="P8" s="98">
        <f>参照ﾃﾞｰﾀ!AJ6</f>
        <v>45368</v>
      </c>
      <c r="Q8" s="98" t="str">
        <f>参照ﾃﾞｰﾀ!AK6</f>
        <v>H</v>
      </c>
      <c r="R8" s="342" t="str">
        <f>参照ﾃﾞｰﾀ!AL6</f>
        <v>かまくら</v>
      </c>
      <c r="S8" s="78"/>
      <c r="T8" s="72"/>
    </row>
    <row r="9" spans="2:20" s="2" customFormat="1" ht="18" customHeight="1" x14ac:dyDescent="0.2">
      <c r="B9" s="49"/>
      <c r="C9" s="47"/>
      <c r="D9" s="49"/>
      <c r="E9" s="43"/>
      <c r="F9" s="46"/>
      <c r="G9" s="47"/>
      <c r="H9" s="49"/>
      <c r="I9" s="47"/>
      <c r="J9" s="50"/>
      <c r="K9" s="47"/>
      <c r="L9" s="49"/>
      <c r="M9" s="47"/>
      <c r="O9" s="77" t="s">
        <v>153</v>
      </c>
      <c r="P9" s="98">
        <f>参照ﾃﾞｰﾀ!AJ7</f>
        <v>45403</v>
      </c>
      <c r="Q9" s="98" t="str">
        <f>参照ﾃﾞｰﾀ!AK7</f>
        <v>E</v>
      </c>
      <c r="R9" s="342" t="str">
        <f>参照ﾃﾞｰﾀ!AL7</f>
        <v>ふるたか</v>
      </c>
      <c r="S9" s="78"/>
      <c r="T9" s="72"/>
    </row>
    <row r="10" spans="2:20" s="2" customFormat="1" ht="18" customHeight="1" x14ac:dyDescent="0.2">
      <c r="B10" s="49"/>
      <c r="C10" s="47"/>
      <c r="D10" s="49"/>
      <c r="E10" s="43"/>
      <c r="F10" s="46"/>
      <c r="G10" s="47"/>
      <c r="H10" s="50"/>
      <c r="I10" s="47"/>
      <c r="J10" s="50"/>
      <c r="K10" s="47"/>
      <c r="L10" s="49"/>
      <c r="M10" s="47"/>
      <c r="O10" s="77" t="s">
        <v>154</v>
      </c>
      <c r="P10" s="98">
        <f>参照ﾃﾞｰﾀ!AJ8</f>
        <v>45431</v>
      </c>
      <c r="Q10" s="98" t="str">
        <f>参照ﾃﾞｰﾀ!AK8</f>
        <v>初島</v>
      </c>
      <c r="R10" s="342" t="str">
        <f>参照ﾃﾞｰﾀ!AL8</f>
        <v>ミスエミカ</v>
      </c>
      <c r="S10" s="78"/>
      <c r="T10" s="72"/>
    </row>
    <row r="11" spans="2:20" s="2" customFormat="1" ht="18" customHeight="1" x14ac:dyDescent="0.2">
      <c r="B11" s="49"/>
      <c r="C11" s="47"/>
      <c r="D11" s="49"/>
      <c r="E11" s="43"/>
      <c r="F11" s="46"/>
      <c r="G11" s="47"/>
      <c r="H11" s="50"/>
      <c r="I11" s="47"/>
      <c r="J11" s="50"/>
      <c r="K11" s="47"/>
      <c r="L11" s="49"/>
      <c r="M11" s="43"/>
      <c r="O11" s="77" t="s">
        <v>155</v>
      </c>
      <c r="P11" s="98">
        <f>参照ﾃﾞｰﾀ!AJ9</f>
        <v>45459</v>
      </c>
      <c r="Q11" s="98" t="str">
        <f>参照ﾃﾞｰﾀ!AK9</f>
        <v>D</v>
      </c>
      <c r="R11" s="342" t="str">
        <f>参照ﾃﾞｰﾀ!AL9</f>
        <v>波勝</v>
      </c>
      <c r="S11" s="78"/>
      <c r="T11" s="72"/>
    </row>
    <row r="12" spans="2:20" s="2" customFormat="1" ht="18" customHeight="1" x14ac:dyDescent="0.2">
      <c r="B12" s="49"/>
      <c r="C12" s="47"/>
      <c r="D12" s="49"/>
      <c r="E12" s="43"/>
      <c r="F12" s="46"/>
      <c r="G12" s="43"/>
      <c r="H12" s="50"/>
      <c r="I12" s="47"/>
      <c r="J12" s="49"/>
      <c r="K12" s="47"/>
      <c r="L12" s="49"/>
      <c r="M12" s="47"/>
      <c r="O12" s="77" t="s">
        <v>156</v>
      </c>
      <c r="P12" s="98">
        <f>参照ﾃﾞｰﾀ!AJ10</f>
        <v>45494</v>
      </c>
      <c r="Q12" s="98" t="str">
        <f>参照ﾃﾞｰﾀ!AK10</f>
        <v>H</v>
      </c>
      <c r="R12" s="342" t="str">
        <f>参照ﾃﾞｰﾀ!AL10</f>
        <v>IDEAL</v>
      </c>
      <c r="S12" s="78"/>
      <c r="T12" s="72"/>
    </row>
    <row r="13" spans="2:20" s="2" customFormat="1" ht="18" customHeight="1" x14ac:dyDescent="0.2">
      <c r="B13" s="49"/>
      <c r="C13" s="47"/>
      <c r="D13" s="49"/>
      <c r="E13" s="47"/>
      <c r="F13" s="49"/>
      <c r="G13" s="47"/>
      <c r="H13" s="50"/>
      <c r="I13" s="47"/>
      <c r="J13" s="50"/>
      <c r="K13" s="47"/>
      <c r="L13" s="49"/>
      <c r="M13" s="47"/>
      <c r="O13" s="77" t="s">
        <v>157</v>
      </c>
      <c r="P13" s="98">
        <f>参照ﾃﾞｰﾀ!AJ11</f>
        <v>45522</v>
      </c>
      <c r="Q13" s="98" t="str">
        <f>参照ﾃﾞｰﾀ!AK11</f>
        <v>E</v>
      </c>
      <c r="R13" s="342" t="str">
        <f>参照ﾃﾞｰﾀ!AL11</f>
        <v>胡桃</v>
      </c>
      <c r="S13" s="78"/>
      <c r="T13" s="72"/>
    </row>
    <row r="14" spans="2:20" s="2" customFormat="1" ht="18" customHeight="1" x14ac:dyDescent="0.2">
      <c r="B14" s="49"/>
      <c r="C14" s="47"/>
      <c r="D14" s="49"/>
      <c r="E14" s="47"/>
      <c r="F14" s="49"/>
      <c r="G14" s="47"/>
      <c r="H14" s="50"/>
      <c r="I14" s="47"/>
      <c r="J14" s="50"/>
      <c r="K14" s="47"/>
      <c r="L14" s="49"/>
      <c r="M14" s="47"/>
      <c r="O14" s="77" t="s">
        <v>158</v>
      </c>
      <c r="P14" s="98">
        <f>参照ﾃﾞｰﾀ!AJ12</f>
        <v>45536</v>
      </c>
      <c r="Q14" s="98" t="str">
        <f>参照ﾃﾞｰﾀ!AK12</f>
        <v>KFRランデブー</v>
      </c>
      <c r="R14" s="342">
        <f>参照ﾃﾞｰﾀ!AL12</f>
        <v>0</v>
      </c>
      <c r="S14" s="78"/>
      <c r="T14" s="72"/>
    </row>
    <row r="15" spans="2:20" s="2" customFormat="1" ht="18" customHeight="1" x14ac:dyDescent="0.2">
      <c r="B15" s="49"/>
      <c r="C15" s="47"/>
      <c r="D15" s="49"/>
      <c r="E15" s="47"/>
      <c r="F15" s="49"/>
      <c r="G15" s="47"/>
      <c r="H15" s="51"/>
      <c r="I15" s="47"/>
      <c r="J15" s="51"/>
      <c r="K15" s="47"/>
      <c r="L15" s="49"/>
      <c r="M15" s="47"/>
      <c r="O15" s="77" t="s">
        <v>158</v>
      </c>
      <c r="P15" s="98">
        <f>参照ﾃﾞｰﾀ!AJ13</f>
        <v>45550</v>
      </c>
      <c r="Q15" s="98" t="str">
        <f>参照ﾃﾞｰﾀ!AK13</f>
        <v>F</v>
      </c>
      <c r="R15" s="342" t="str">
        <f>参照ﾃﾞｰﾀ!AL13</f>
        <v>ネプチューン</v>
      </c>
      <c r="S15" s="342" t="str">
        <f>参照ﾃﾞｰﾀ!AM13</f>
        <v>SPトーキョー</v>
      </c>
      <c r="T15" s="72"/>
    </row>
    <row r="16" spans="2:20" s="2" customFormat="1" ht="18" customHeight="1" x14ac:dyDescent="0.2">
      <c r="B16" s="52"/>
      <c r="C16" s="53"/>
      <c r="D16" s="52"/>
      <c r="E16" s="53"/>
      <c r="F16" s="49"/>
      <c r="G16" s="47"/>
      <c r="H16" s="54"/>
      <c r="I16" s="53"/>
      <c r="J16" s="54"/>
      <c r="K16" s="53"/>
      <c r="L16" s="52"/>
      <c r="M16" s="53"/>
      <c r="O16" s="77" t="s">
        <v>159</v>
      </c>
      <c r="P16" s="98">
        <f>参照ﾃﾞｰﾀ!AJ14</f>
        <v>45585</v>
      </c>
      <c r="Q16" s="98" t="str">
        <f>参照ﾃﾞｰﾀ!AK14</f>
        <v>６００回</v>
      </c>
      <c r="R16" s="342" t="str">
        <f>参照ﾃﾞｰﾀ!AL14</f>
        <v>飛車角</v>
      </c>
      <c r="S16" s="78"/>
      <c r="T16" s="72"/>
    </row>
    <row r="17" spans="2:20" s="2" customFormat="1" ht="18" customHeight="1" x14ac:dyDescent="0.2">
      <c r="B17" s="55"/>
      <c r="C17" s="56"/>
      <c r="D17" s="55"/>
      <c r="E17" s="56"/>
      <c r="F17" s="55"/>
      <c r="G17" s="56"/>
      <c r="H17" s="57"/>
      <c r="I17" s="56"/>
      <c r="J17" s="57"/>
      <c r="K17" s="56"/>
      <c r="L17" s="55"/>
      <c r="M17" s="56"/>
      <c r="O17" s="77" t="s">
        <v>160</v>
      </c>
      <c r="P17" s="98">
        <f>参照ﾃﾞｰﾀ!AJ15</f>
        <v>45613</v>
      </c>
      <c r="Q17" s="98" t="str">
        <f>参照ﾃﾞｰﾀ!AK15</f>
        <v>J</v>
      </c>
      <c r="R17" s="342" t="str">
        <f>参照ﾃﾞｰﾀ!AL15</f>
        <v>はやとり</v>
      </c>
      <c r="S17" s="78"/>
      <c r="T17" s="72"/>
    </row>
    <row r="18" spans="2:20" s="2" customFormat="1" ht="15" x14ac:dyDescent="0.2">
      <c r="B18" s="58"/>
      <c r="C18" s="36"/>
      <c r="D18" s="36"/>
      <c r="E18" s="36"/>
      <c r="F18" s="36"/>
      <c r="G18" s="36"/>
      <c r="H18" s="36"/>
      <c r="I18" s="36"/>
      <c r="J18" s="36"/>
      <c r="K18" s="36"/>
      <c r="L18" s="36"/>
      <c r="M18" s="36"/>
      <c r="O18" s="77" t="s">
        <v>161</v>
      </c>
      <c r="P18" s="98">
        <f>参照ﾃﾞｰﾀ!AJ16</f>
        <v>45641</v>
      </c>
      <c r="Q18" s="98" t="str">
        <f>参照ﾃﾞｰﾀ!AK16</f>
        <v>E</v>
      </c>
      <c r="R18" s="342" t="str">
        <f>参照ﾃﾞｰﾀ!AL16</f>
        <v>ケロニア</v>
      </c>
      <c r="S18" s="78"/>
      <c r="T18" s="72"/>
    </row>
    <row r="19" spans="2:20" s="2" customFormat="1" ht="21" customHeight="1" x14ac:dyDescent="0.2">
      <c r="B19" s="64" t="str">
        <f>参照ﾃﾞｰﾀ!AI10</f>
        <v>＃596</v>
      </c>
      <c r="C19" s="38" t="s">
        <v>197</v>
      </c>
      <c r="D19" s="64" t="str">
        <f>参照ﾃﾞｰﾀ!AI11</f>
        <v>＃597</v>
      </c>
      <c r="E19" s="38" t="s">
        <v>63</v>
      </c>
      <c r="F19" s="64" t="str">
        <f>参照ﾃﾞｰﾀ!AI13</f>
        <v>＃599</v>
      </c>
      <c r="G19" s="82" t="s">
        <v>232</v>
      </c>
      <c r="H19" s="64" t="str">
        <f>参照ﾃﾞｰﾀ!AI14</f>
        <v>＃600</v>
      </c>
      <c r="I19" s="38" t="s">
        <v>286</v>
      </c>
      <c r="J19" s="64" t="str">
        <f>参照ﾃﾞｰﾀ!AI15</f>
        <v>＃601</v>
      </c>
      <c r="K19" s="38" t="s">
        <v>214</v>
      </c>
      <c r="L19" s="64" t="str">
        <f>参照ﾃﾞｰﾀ!AI16</f>
        <v>＃602</v>
      </c>
      <c r="M19" s="39" t="s">
        <v>63</v>
      </c>
      <c r="O19" s="81" t="s">
        <v>220</v>
      </c>
      <c r="P19" s="79"/>
      <c r="Q19" s="72"/>
      <c r="R19" s="80"/>
      <c r="S19" s="72"/>
      <c r="T19" s="72"/>
    </row>
    <row r="20" spans="2:20" s="2" customFormat="1" ht="46.5" customHeight="1" x14ac:dyDescent="0.2">
      <c r="B20" s="514">
        <f>参照ﾃﾞｰﾀ!$T10</f>
        <v>45494</v>
      </c>
      <c r="C20" s="515"/>
      <c r="D20" s="514">
        <f>参照ﾃﾞｰﾀ!$T11</f>
        <v>45522</v>
      </c>
      <c r="E20" s="515"/>
      <c r="F20" s="514">
        <f>参照ﾃﾞｰﾀ!$T13</f>
        <v>45550</v>
      </c>
      <c r="G20" s="515"/>
      <c r="H20" s="514">
        <f>参照ﾃﾞｰﾀ!$T14</f>
        <v>45585</v>
      </c>
      <c r="I20" s="515"/>
      <c r="J20" s="514">
        <f>参照ﾃﾞｰﾀ!$T15</f>
        <v>45613</v>
      </c>
      <c r="K20" s="515"/>
      <c r="L20" s="514">
        <f>参照ﾃﾞｰﾀ!$T16</f>
        <v>45641</v>
      </c>
      <c r="M20" s="515"/>
      <c r="O20" s="364" t="s">
        <v>150</v>
      </c>
      <c r="P20" s="365">
        <f>参照ﾃﾞｰﾀ!AJ17</f>
        <v>45676</v>
      </c>
      <c r="Q20" s="365" t="str">
        <f>参照ﾃﾞｰﾀ!AK17</f>
        <v>未定</v>
      </c>
      <c r="R20" s="366" t="str">
        <f>参照ﾃﾞｰﾀ!AL17</f>
        <v>テティス</v>
      </c>
      <c r="S20" s="78"/>
      <c r="T20" s="72"/>
    </row>
    <row r="21" spans="2:20" s="2" customFormat="1" ht="21" customHeight="1" x14ac:dyDescent="0.2">
      <c r="B21" s="40" t="s">
        <v>117</v>
      </c>
      <c r="C21" s="41" t="s">
        <v>77</v>
      </c>
      <c r="D21" s="40" t="s">
        <v>117</v>
      </c>
      <c r="E21" s="41" t="s">
        <v>77</v>
      </c>
      <c r="F21" s="40" t="s">
        <v>117</v>
      </c>
      <c r="G21" s="41" t="s">
        <v>77</v>
      </c>
      <c r="H21" s="40" t="s">
        <v>117</v>
      </c>
      <c r="I21" s="41" t="s">
        <v>77</v>
      </c>
      <c r="J21" s="40" t="s">
        <v>117</v>
      </c>
      <c r="K21" s="41" t="s">
        <v>77</v>
      </c>
      <c r="L21" s="40" t="s">
        <v>117</v>
      </c>
      <c r="M21" s="41" t="s">
        <v>77</v>
      </c>
      <c r="O21" s="79"/>
      <c r="P21" s="81"/>
      <c r="Q21" s="72"/>
      <c r="R21" s="72"/>
      <c r="S21" s="72"/>
      <c r="T21" s="72"/>
    </row>
    <row r="22" spans="2:20" s="2" customFormat="1" ht="18" customHeight="1" x14ac:dyDescent="0.2">
      <c r="B22" s="42" t="s">
        <v>316</v>
      </c>
      <c r="C22" s="43" t="s">
        <v>305</v>
      </c>
      <c r="D22" s="42" t="s">
        <v>319</v>
      </c>
      <c r="E22" s="43" t="s">
        <v>306</v>
      </c>
      <c r="F22" s="49"/>
      <c r="G22" s="47"/>
      <c r="H22" s="49"/>
      <c r="I22" s="47"/>
      <c r="J22" s="88" t="s">
        <v>338</v>
      </c>
      <c r="K22" s="47" t="s">
        <v>337</v>
      </c>
      <c r="L22" s="42"/>
      <c r="M22" s="43"/>
      <c r="O22" s="79"/>
      <c r="P22" s="75"/>
      <c r="Q22" s="72"/>
      <c r="R22" s="72"/>
      <c r="S22" s="72"/>
      <c r="T22" s="72"/>
    </row>
    <row r="23" spans="2:20" s="2" customFormat="1" ht="18" customHeight="1" x14ac:dyDescent="0.2">
      <c r="B23" s="46" t="s">
        <v>317</v>
      </c>
      <c r="C23" s="43" t="s">
        <v>305</v>
      </c>
      <c r="D23" s="46" t="s">
        <v>320</v>
      </c>
      <c r="E23" s="47" t="s">
        <v>306</v>
      </c>
      <c r="F23" s="46"/>
      <c r="G23" s="47"/>
      <c r="H23" s="46"/>
      <c r="I23" s="47"/>
      <c r="J23" s="88" t="s">
        <v>339</v>
      </c>
      <c r="K23" s="47" t="s">
        <v>337</v>
      </c>
      <c r="L23" s="46"/>
      <c r="M23" s="43"/>
      <c r="O23" s="79"/>
      <c r="P23" s="75"/>
      <c r="Q23" s="72"/>
      <c r="R23" s="72"/>
      <c r="S23" s="72"/>
      <c r="T23" s="72"/>
    </row>
    <row r="24" spans="2:20" s="2" customFormat="1" ht="18" customHeight="1" x14ac:dyDescent="0.2">
      <c r="B24" s="49" t="s">
        <v>318</v>
      </c>
      <c r="C24" s="47" t="s">
        <v>305</v>
      </c>
      <c r="D24" s="49" t="s">
        <v>321</v>
      </c>
      <c r="E24" s="47" t="s">
        <v>306</v>
      </c>
      <c r="F24" s="49"/>
      <c r="G24" s="47"/>
      <c r="H24" s="49"/>
      <c r="I24" s="47"/>
      <c r="J24" s="88" t="s">
        <v>340</v>
      </c>
      <c r="K24" s="47" t="s">
        <v>337</v>
      </c>
      <c r="L24" s="49"/>
      <c r="M24" s="43"/>
      <c r="O24" s="79"/>
      <c r="P24" s="75"/>
      <c r="Q24" s="72"/>
      <c r="R24" s="72"/>
      <c r="S24" s="72"/>
      <c r="T24" s="72"/>
    </row>
    <row r="25" spans="2:20" s="2" customFormat="1" ht="18" customHeight="1" x14ac:dyDescent="0.2">
      <c r="B25" s="49"/>
      <c r="C25" s="47"/>
      <c r="D25" s="49" t="s">
        <v>322</v>
      </c>
      <c r="E25" s="43" t="s">
        <v>323</v>
      </c>
      <c r="F25" s="49"/>
      <c r="G25" s="47"/>
      <c r="H25" s="49"/>
      <c r="I25" s="47" ph="1"/>
      <c r="J25" s="88" t="s">
        <v>341</v>
      </c>
      <c r="K25" s="47" t="s">
        <v>337</v>
      </c>
      <c r="L25" s="49"/>
      <c r="M25" s="43"/>
      <c r="O25" s="79"/>
      <c r="P25" s="75"/>
      <c r="Q25" s="72"/>
      <c r="R25" s="72"/>
      <c r="S25" s="72"/>
      <c r="T25" s="72"/>
    </row>
    <row r="26" spans="2:20" s="2" customFormat="1" ht="18" customHeight="1" x14ac:dyDescent="0.2">
      <c r="B26" s="49"/>
      <c r="C26" s="47"/>
      <c r="D26" s="49"/>
      <c r="E26" s="47"/>
      <c r="F26" s="49"/>
      <c r="G26" s="47"/>
      <c r="H26" s="49"/>
      <c r="I26" s="47"/>
      <c r="J26" s="88"/>
      <c r="K26" s="47"/>
      <c r="L26" s="49"/>
      <c r="M26" s="43"/>
      <c r="O26" s="79"/>
      <c r="P26" s="75"/>
      <c r="Q26" s="72"/>
      <c r="R26" s="72"/>
      <c r="S26" s="72"/>
      <c r="T26" s="72"/>
    </row>
    <row r="27" spans="2:20" s="2" customFormat="1" ht="18" customHeight="1" x14ac:dyDescent="0.2">
      <c r="B27" s="49"/>
      <c r="C27" s="47"/>
      <c r="D27" s="49"/>
      <c r="E27" s="47"/>
      <c r="F27" s="49"/>
      <c r="G27" s="47"/>
      <c r="H27" s="49"/>
      <c r="I27" s="47"/>
      <c r="J27" s="89"/>
      <c r="K27" s="47"/>
      <c r="L27" s="49"/>
      <c r="M27" s="43"/>
      <c r="O27" s="79"/>
      <c r="P27" s="75"/>
      <c r="Q27" s="72"/>
      <c r="R27" s="72"/>
      <c r="S27" s="72"/>
      <c r="T27" s="72"/>
    </row>
    <row r="28" spans="2:20" s="2" customFormat="1" ht="18" customHeight="1" x14ac:dyDescent="0.2">
      <c r="B28" s="49"/>
      <c r="C28" s="47"/>
      <c r="D28" s="49"/>
      <c r="E28" s="47"/>
      <c r="F28" s="49"/>
      <c r="G28" s="47"/>
      <c r="H28" s="49"/>
      <c r="I28" s="47"/>
      <c r="J28" s="89"/>
      <c r="K28" s="47"/>
      <c r="L28" s="49"/>
      <c r="M28" s="47"/>
      <c r="O28" s="79"/>
      <c r="P28" s="75"/>
      <c r="Q28" s="72"/>
      <c r="R28" s="72"/>
      <c r="S28" s="72"/>
      <c r="T28" s="72"/>
    </row>
    <row r="29" spans="2:20" s="2" customFormat="1" ht="18" customHeight="1" x14ac:dyDescent="0.2">
      <c r="B29" s="49"/>
      <c r="C29" s="47"/>
      <c r="D29" s="49"/>
      <c r="E29" s="47"/>
      <c r="F29" s="49"/>
      <c r="G29" s="47"/>
      <c r="H29" s="49"/>
      <c r="I29" s="47"/>
      <c r="J29" s="89"/>
      <c r="K29" s="47"/>
      <c r="L29" s="49"/>
      <c r="M29" s="47"/>
      <c r="O29" s="79"/>
      <c r="P29" s="75"/>
      <c r="Q29" s="72"/>
      <c r="R29" s="72"/>
      <c r="S29" s="72"/>
      <c r="T29" s="72"/>
    </row>
    <row r="30" spans="2:20" s="2" customFormat="1" ht="18" customHeight="1" x14ac:dyDescent="0.2">
      <c r="B30" s="49"/>
      <c r="C30" s="47"/>
      <c r="D30" s="49"/>
      <c r="E30" s="47"/>
      <c r="F30" s="49"/>
      <c r="G30" s="47"/>
      <c r="H30" s="49"/>
      <c r="I30" s="47"/>
      <c r="J30" s="89"/>
      <c r="K30" s="47"/>
      <c r="L30" s="49"/>
      <c r="M30" s="47"/>
      <c r="O30" s="79"/>
      <c r="P30" s="75"/>
      <c r="Q30" s="72"/>
      <c r="R30" s="72"/>
      <c r="S30" s="72"/>
      <c r="T30" s="72"/>
    </row>
    <row r="31" spans="2:20" s="2" customFormat="1" ht="18" customHeight="1" x14ac:dyDescent="0.2">
      <c r="B31" s="55"/>
      <c r="C31" s="56"/>
      <c r="D31" s="55"/>
      <c r="E31" s="56"/>
      <c r="F31" s="55"/>
      <c r="G31" s="56"/>
      <c r="H31" s="55"/>
      <c r="I31" s="56"/>
      <c r="J31" s="90"/>
      <c r="K31" s="56"/>
      <c r="L31" s="55"/>
      <c r="M31" s="56"/>
      <c r="O31" s="79"/>
      <c r="P31" s="79"/>
      <c r="Q31" s="72"/>
      <c r="R31" s="72"/>
      <c r="S31" s="72"/>
      <c r="T31" s="72"/>
    </row>
    <row r="32" spans="2:20" s="2" customFormat="1" ht="15" x14ac:dyDescent="0.2">
      <c r="B32" s="58"/>
      <c r="C32" s="36"/>
      <c r="D32" s="36"/>
      <c r="E32" s="36"/>
      <c r="F32" s="36"/>
      <c r="G32" s="36"/>
      <c r="H32" s="36"/>
      <c r="I32" s="36"/>
      <c r="J32" s="36"/>
      <c r="K32" s="36"/>
      <c r="L32" s="36"/>
      <c r="M32" s="36"/>
      <c r="O32" s="75"/>
      <c r="P32" s="75"/>
      <c r="Q32" s="72"/>
      <c r="R32" s="72"/>
      <c r="S32" s="72"/>
      <c r="T32" s="72"/>
    </row>
    <row r="33" spans="2:20" s="2" customFormat="1" ht="18" customHeight="1" x14ac:dyDescent="0.2">
      <c r="B33" s="59"/>
      <c r="C33" s="60"/>
      <c r="D33" s="36"/>
      <c r="E33" s="36"/>
      <c r="F33" s="36"/>
      <c r="G33" s="36"/>
      <c r="H33" s="36"/>
      <c r="I33" s="36"/>
      <c r="J33" s="36"/>
      <c r="K33" s="36"/>
      <c r="L33" s="513" t="s">
        <v>118</v>
      </c>
      <c r="M33" s="513"/>
      <c r="O33" s="75"/>
      <c r="P33" s="75"/>
      <c r="Q33" s="72"/>
      <c r="R33" s="72"/>
      <c r="S33" s="72"/>
      <c r="T33" s="72"/>
    </row>
    <row r="34" spans="2:20" s="2" customFormat="1" ht="15" x14ac:dyDescent="0.2">
      <c r="B34" s="1"/>
      <c r="O34" s="75"/>
      <c r="P34" s="75"/>
      <c r="Q34" s="72"/>
      <c r="R34" s="72"/>
      <c r="S34" s="72"/>
      <c r="T34" s="72"/>
    </row>
  </sheetData>
  <sheetProtection algorithmName="SHA-512" hashValue="6vkN02xbAJ0XII/OmmCZbQeJwqDbOlmNBvkfhlQUpGjb1se1p86Ef7S3JcvLDdL60ZKTB7EtWtnJ4KqXUIG6RQ==" saltValue="RwBKAYHxxpDJ2rdgpGT+yg==" spinCount="100000" sheet="1" objects="1" scenarios="1"/>
  <mergeCells count="19">
    <mergeCell ref="H5:I5"/>
    <mergeCell ref="J5:K5"/>
    <mergeCell ref="L5:M5"/>
    <mergeCell ref="O1:S1"/>
    <mergeCell ref="O5:P5"/>
    <mergeCell ref="B1:L1"/>
    <mergeCell ref="B2:M2"/>
    <mergeCell ref="B3:K3"/>
    <mergeCell ref="L3:M3"/>
    <mergeCell ref="B5:C5"/>
    <mergeCell ref="D5:E5"/>
    <mergeCell ref="F5:G5"/>
    <mergeCell ref="L33:M33"/>
    <mergeCell ref="B20:C20"/>
    <mergeCell ref="D20:E20"/>
    <mergeCell ref="F20:G20"/>
    <mergeCell ref="H20:I20"/>
    <mergeCell ref="J20:K20"/>
    <mergeCell ref="L20:M20"/>
  </mergeCells>
  <phoneticPr fontId="5"/>
  <dataValidations count="1">
    <dataValidation type="list" allowBlank="1" showInputMessage="1" showErrorMessage="1" sqref="C4 E4 G4 I4 K4 M4 C19 E19 G19 M19 K19" xr:uid="{00000000-0002-0000-0800-000000000000}">
      <formula1>コース</formula1>
    </dataValidation>
  </dataValidations>
  <pageMargins left="0.31496062992125984" right="0.31496062992125984" top="0.74803149606299213" bottom="0.74803149606299213" header="0.31496062992125984" footer="0.31496062992125984"/>
  <pageSetup paperSize="9" scale="99" fitToHeight="0" orientation="portrait"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347A31B-0345-489A-91AD-2C86824E81DE}">
          <x14:formula1>
            <xm:f>参照ﾃﾞｰﾀ!$L$4:$L$17</xm:f>
          </x14:formula1>
          <xm:sqref>I19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Q47"/>
  <sheetViews>
    <sheetView topLeftCell="A2" zoomScaleNormal="100" workbookViewId="0">
      <selection activeCell="V16" sqref="V16"/>
    </sheetView>
  </sheetViews>
  <sheetFormatPr defaultRowHeight="14" x14ac:dyDescent="0.2"/>
  <cols>
    <col min="1" max="1" width="2.7265625" customWidth="1"/>
    <col min="2" max="2" width="3.7265625" style="3" customWidth="1"/>
    <col min="3" max="3" width="6.08984375" style="3" customWidth="1"/>
    <col min="4" max="4" width="16.26953125" style="3" customWidth="1"/>
    <col min="5" max="6" width="7.36328125" style="3" bestFit="1" customWidth="1"/>
    <col min="7" max="7" width="6.7265625" style="3" bestFit="1" customWidth="1"/>
    <col min="8" max="8" width="7.453125" style="5" customWidth="1"/>
    <col min="9" max="10" width="8.90625" style="5" customWidth="1"/>
    <col min="11" max="11" width="5.36328125" customWidth="1"/>
    <col min="14" max="14" width="7.453125" customWidth="1"/>
    <col min="15" max="15" width="3" customWidth="1"/>
    <col min="16" max="16" width="9" customWidth="1"/>
    <col min="17" max="17" width="3.08984375" customWidth="1"/>
    <col min="18" max="18" width="5.90625" customWidth="1"/>
    <col min="19" max="19" width="3.26953125" customWidth="1"/>
    <col min="20" max="21" width="10.453125" customWidth="1"/>
    <col min="22" max="22" width="3.08984375" customWidth="1"/>
    <col min="23" max="23" width="11.08984375" customWidth="1"/>
    <col min="24" max="24" width="3" customWidth="1"/>
    <col min="25" max="25" width="17.453125" customWidth="1"/>
    <col min="26" max="26" width="2.453125" customWidth="1"/>
    <col min="28" max="28" width="2.6328125" customWidth="1"/>
    <col min="29" max="29" width="6.90625" customWidth="1"/>
    <col min="30" max="30" width="2.6328125" customWidth="1"/>
    <col min="32" max="32" width="2.90625" customWidth="1"/>
    <col min="36" max="36" width="11.6328125" customWidth="1"/>
  </cols>
  <sheetData>
    <row r="1" spans="2:43" ht="19.5" thickBot="1" x14ac:dyDescent="0.35">
      <c r="B1" s="371" t="s">
        <v>262</v>
      </c>
      <c r="C1" s="371"/>
      <c r="D1" s="371"/>
      <c r="E1" s="371"/>
      <c r="F1" s="371"/>
      <c r="G1" s="371"/>
      <c r="H1" s="371"/>
      <c r="I1" s="371"/>
      <c r="J1" s="372" t="s">
        <v>296</v>
      </c>
      <c r="L1" s="367" t="s">
        <v>62</v>
      </c>
      <c r="M1" s="368"/>
      <c r="N1" s="368"/>
      <c r="O1" s="368"/>
      <c r="P1" s="369" t="s">
        <v>47</v>
      </c>
      <c r="Q1" s="369"/>
      <c r="R1" s="369" t="s">
        <v>49</v>
      </c>
      <c r="S1" s="369"/>
      <c r="T1" s="369" t="s">
        <v>71</v>
      </c>
      <c r="U1" s="369"/>
      <c r="V1" s="369"/>
      <c r="W1" s="369" t="s">
        <v>45</v>
      </c>
      <c r="X1" s="369"/>
      <c r="Y1" s="370" t="s">
        <v>52</v>
      </c>
      <c r="Z1" s="369"/>
      <c r="AA1" s="369" t="s">
        <v>46</v>
      </c>
      <c r="AB1" s="369"/>
      <c r="AC1" s="370" t="s">
        <v>54</v>
      </c>
      <c r="AD1" s="369"/>
      <c r="AE1" s="369" t="s">
        <v>61</v>
      </c>
      <c r="AG1" s="369" t="s">
        <v>66</v>
      </c>
    </row>
    <row r="2" spans="2:43" ht="50.5" thickBot="1" x14ac:dyDescent="0.25">
      <c r="E2" s="383" t="s">
        <v>245</v>
      </c>
      <c r="F2" s="384" t="s">
        <v>246</v>
      </c>
      <c r="G2" s="385" t="s">
        <v>247</v>
      </c>
      <c r="H2" s="386" t="s">
        <v>237</v>
      </c>
      <c r="I2" s="387" t="s">
        <v>248</v>
      </c>
      <c r="J2" s="388" t="s">
        <v>249</v>
      </c>
      <c r="L2" t="s">
        <v>265</v>
      </c>
      <c r="P2" s="33"/>
      <c r="T2" s="28" t="s">
        <v>266</v>
      </c>
      <c r="U2" s="28"/>
      <c r="AI2" t="str">
        <f>T2</f>
        <v>2024年</v>
      </c>
    </row>
    <row r="3" spans="2:43" ht="16.5" x14ac:dyDescent="0.25">
      <c r="B3" s="524" t="s">
        <v>238</v>
      </c>
      <c r="C3" s="525"/>
      <c r="D3" s="4" t="s">
        <v>191</v>
      </c>
      <c r="E3" s="389" t="s">
        <v>15</v>
      </c>
      <c r="F3" s="390" t="s">
        <v>15</v>
      </c>
      <c r="G3" s="391" t="s">
        <v>15</v>
      </c>
      <c r="H3" s="392" t="s">
        <v>195</v>
      </c>
      <c r="I3" s="393" t="s">
        <v>195</v>
      </c>
      <c r="J3" s="394" t="s">
        <v>195</v>
      </c>
      <c r="L3" s="6" t="s">
        <v>41</v>
      </c>
      <c r="M3" s="31" t="s">
        <v>72</v>
      </c>
      <c r="N3" s="26" t="s">
        <v>66</v>
      </c>
      <c r="O3" s="14"/>
      <c r="P3" s="20" t="s">
        <v>48</v>
      </c>
      <c r="Q3" s="14"/>
      <c r="R3" s="13" t="s">
        <v>42</v>
      </c>
      <c r="T3" s="13" t="s">
        <v>71</v>
      </c>
      <c r="U3" s="26" t="s">
        <v>66</v>
      </c>
      <c r="W3" s="18" t="s">
        <v>50</v>
      </c>
      <c r="Y3" s="13" t="s">
        <v>52</v>
      </c>
      <c r="AA3" s="9" t="s">
        <v>44</v>
      </c>
      <c r="AC3" s="13" t="s">
        <v>55</v>
      </c>
      <c r="AE3" s="21" t="s">
        <v>61</v>
      </c>
      <c r="AG3" s="25" t="s">
        <v>13</v>
      </c>
      <c r="AI3" s="65" t="s">
        <v>126</v>
      </c>
      <c r="AJ3" s="66" t="s">
        <v>127</v>
      </c>
      <c r="AK3" s="66" t="s">
        <v>74</v>
      </c>
      <c r="AL3" s="66" t="s">
        <v>119</v>
      </c>
      <c r="AM3" s="66" t="s">
        <v>120</v>
      </c>
      <c r="AN3" s="66" t="s">
        <v>128</v>
      </c>
      <c r="AO3" s="94" t="s">
        <v>129</v>
      </c>
      <c r="AP3" s="96" t="s">
        <v>203</v>
      </c>
      <c r="AQ3" s="96" t="s">
        <v>204</v>
      </c>
    </row>
    <row r="4" spans="2:43" ht="16" thickBot="1" x14ac:dyDescent="0.3">
      <c r="B4" s="382">
        <v>1</v>
      </c>
      <c r="C4" s="395" t="s">
        <v>255</v>
      </c>
      <c r="D4" s="396" t="s">
        <v>256</v>
      </c>
      <c r="E4" s="397"/>
      <c r="F4" s="398"/>
      <c r="G4" s="399"/>
      <c r="H4" s="400">
        <v>805.25</v>
      </c>
      <c r="I4" s="401">
        <v>533.375</v>
      </c>
      <c r="J4" s="402">
        <v>484.45</v>
      </c>
      <c r="L4" s="7" t="s">
        <v>37</v>
      </c>
      <c r="M4" s="24">
        <v>14.2</v>
      </c>
      <c r="N4" s="8" t="s">
        <v>67</v>
      </c>
      <c r="P4" s="30" t="s">
        <v>266</v>
      </c>
      <c r="R4" s="12" t="s">
        <v>150</v>
      </c>
      <c r="T4" s="411">
        <v>45312</v>
      </c>
      <c r="U4" s="412" t="s">
        <v>67</v>
      </c>
      <c r="W4" s="413" t="s">
        <v>267</v>
      </c>
      <c r="Y4" s="10" t="s">
        <v>53</v>
      </c>
      <c r="AA4" s="32" t="s">
        <v>73</v>
      </c>
      <c r="AC4" s="12" t="s">
        <v>56</v>
      </c>
      <c r="AE4" s="22">
        <v>0.33333333333333331</v>
      </c>
      <c r="AG4" s="23" t="s">
        <v>67</v>
      </c>
      <c r="AI4" s="67" t="str">
        <f>W4</f>
        <v>＃590</v>
      </c>
      <c r="AJ4" s="62">
        <f>T4</f>
        <v>45312</v>
      </c>
      <c r="AK4" s="24" t="s">
        <v>219</v>
      </c>
      <c r="AL4" s="83" t="s">
        <v>299</v>
      </c>
      <c r="AM4" s="84"/>
      <c r="AN4" s="92"/>
      <c r="AO4" s="415">
        <v>0.39583333333333331</v>
      </c>
      <c r="AP4" s="416">
        <v>0.52083333333333337</v>
      </c>
      <c r="AQ4" s="24" t="str">
        <f>U4</f>
        <v>MAX=20</v>
      </c>
    </row>
    <row r="5" spans="2:43" ht="16" thickBot="1" x14ac:dyDescent="0.25">
      <c r="B5" s="382">
        <v>2</v>
      </c>
      <c r="C5" s="395">
        <v>6471</v>
      </c>
      <c r="D5" s="396" t="s">
        <v>241</v>
      </c>
      <c r="E5" s="397"/>
      <c r="F5" s="398"/>
      <c r="G5" s="399"/>
      <c r="H5" s="400">
        <v>785.72687036570596</v>
      </c>
      <c r="I5" s="401">
        <v>535.01782724193595</v>
      </c>
      <c r="J5" s="402">
        <v>454.73861702528097</v>
      </c>
      <c r="L5" s="7" t="s">
        <v>40</v>
      </c>
      <c r="M5" s="24">
        <v>21.5</v>
      </c>
      <c r="N5" s="8" t="s">
        <v>68</v>
      </c>
      <c r="R5" s="12" t="s">
        <v>167</v>
      </c>
      <c r="T5" s="411">
        <v>45340</v>
      </c>
      <c r="U5" s="412" t="s">
        <v>67</v>
      </c>
      <c r="W5" s="413" t="s">
        <v>268</v>
      </c>
      <c r="Y5" s="10" t="s">
        <v>211</v>
      </c>
      <c r="AA5" s="11"/>
      <c r="AC5" s="12" t="s">
        <v>57</v>
      </c>
      <c r="AE5" s="22">
        <v>0.35416666666666669</v>
      </c>
      <c r="AG5" s="23" t="s">
        <v>68</v>
      </c>
      <c r="AI5" s="67" t="str">
        <f t="shared" ref="AI5:AI16" si="0">W5</f>
        <v>＃591</v>
      </c>
      <c r="AJ5" s="62">
        <f t="shared" ref="AJ5:AJ16" si="1">T5</f>
        <v>45340</v>
      </c>
      <c r="AK5" t="s">
        <v>179</v>
      </c>
      <c r="AL5" s="83" t="s">
        <v>300</v>
      </c>
      <c r="AM5" s="84"/>
      <c r="AN5" s="92"/>
      <c r="AO5" s="415">
        <v>0.4375</v>
      </c>
      <c r="AP5" s="416">
        <v>0.625</v>
      </c>
      <c r="AQ5" s="24" t="str">
        <f t="shared" ref="AQ5:AQ16" si="2">U5</f>
        <v>MAX=20</v>
      </c>
    </row>
    <row r="6" spans="2:43" ht="16" thickBot="1" x14ac:dyDescent="0.25">
      <c r="B6" s="382">
        <v>3</v>
      </c>
      <c r="C6" s="403">
        <v>4010</v>
      </c>
      <c r="D6" s="404" t="s">
        <v>133</v>
      </c>
      <c r="E6" s="397"/>
      <c r="F6" s="398"/>
      <c r="G6" s="399"/>
      <c r="H6" s="405">
        <v>823.5</v>
      </c>
      <c r="I6" s="406">
        <v>546.45000000000005</v>
      </c>
      <c r="J6" s="407">
        <v>492.45</v>
      </c>
      <c r="L6" s="7" t="s">
        <v>38</v>
      </c>
      <c r="M6" s="24">
        <v>11.3</v>
      </c>
      <c r="N6" s="8" t="s">
        <v>67</v>
      </c>
      <c r="R6" s="12" t="s">
        <v>168</v>
      </c>
      <c r="T6" s="411">
        <v>45368</v>
      </c>
      <c r="U6" s="412" t="s">
        <v>67</v>
      </c>
      <c r="W6" s="413" t="s">
        <v>269</v>
      </c>
      <c r="Y6" s="11"/>
      <c r="AC6" s="12" t="s">
        <v>58</v>
      </c>
      <c r="AE6" s="22">
        <v>0.375</v>
      </c>
      <c r="AG6" s="23" t="s">
        <v>70</v>
      </c>
      <c r="AI6" s="67" t="str">
        <f t="shared" si="0"/>
        <v>＃592</v>
      </c>
      <c r="AJ6" s="62">
        <f t="shared" si="1"/>
        <v>45368</v>
      </c>
      <c r="AK6" s="24" t="s">
        <v>201</v>
      </c>
      <c r="AL6" s="24" t="s">
        <v>301</v>
      </c>
      <c r="AM6" s="84"/>
      <c r="AN6" s="92"/>
      <c r="AO6" s="415">
        <v>0.4375</v>
      </c>
      <c r="AP6" s="416">
        <v>0.625</v>
      </c>
      <c r="AQ6" s="24" t="str">
        <f t="shared" si="2"/>
        <v>MAX=20</v>
      </c>
    </row>
    <row r="7" spans="2:43" ht="16" thickBot="1" x14ac:dyDescent="0.25">
      <c r="B7" s="382">
        <v>4</v>
      </c>
      <c r="C7" s="395">
        <v>6269</v>
      </c>
      <c r="D7" s="396" t="s">
        <v>242</v>
      </c>
      <c r="E7" s="397"/>
      <c r="F7" s="398"/>
      <c r="G7" s="399"/>
      <c r="H7" s="400">
        <v>814.9</v>
      </c>
      <c r="I7" s="401">
        <v>550.82500000000005</v>
      </c>
      <c r="J7" s="402">
        <v>497.5</v>
      </c>
      <c r="L7" s="7" t="s">
        <v>39</v>
      </c>
      <c r="M7" s="24">
        <v>23.4</v>
      </c>
      <c r="N7" s="8" t="s">
        <v>68</v>
      </c>
      <c r="R7" s="12" t="s">
        <v>169</v>
      </c>
      <c r="T7" s="411">
        <v>45403</v>
      </c>
      <c r="U7" s="412" t="s">
        <v>67</v>
      </c>
      <c r="W7" s="413" t="s">
        <v>270</v>
      </c>
      <c r="AC7" s="19"/>
      <c r="AE7" s="22">
        <v>0.39583333333333331</v>
      </c>
      <c r="AG7" s="23" t="s">
        <v>225</v>
      </c>
      <c r="AI7" s="67" t="str">
        <f t="shared" si="0"/>
        <v>＃593</v>
      </c>
      <c r="AJ7" s="62">
        <f t="shared" si="1"/>
        <v>45403</v>
      </c>
      <c r="AK7" s="24" t="s">
        <v>179</v>
      </c>
      <c r="AL7" s="83" t="s">
        <v>302</v>
      </c>
      <c r="AM7" s="84"/>
      <c r="AN7" s="92"/>
      <c r="AO7" s="415">
        <v>0.4375</v>
      </c>
      <c r="AP7" s="416">
        <v>0.625</v>
      </c>
      <c r="AQ7" s="24" t="str">
        <f t="shared" si="2"/>
        <v>MAX=20</v>
      </c>
    </row>
    <row r="8" spans="2:43" ht="15.5" x14ac:dyDescent="0.2">
      <c r="B8" s="382">
        <v>5</v>
      </c>
      <c r="C8" s="395">
        <v>3663</v>
      </c>
      <c r="D8" s="396" t="s">
        <v>192</v>
      </c>
      <c r="E8" s="397"/>
      <c r="F8" s="398"/>
      <c r="G8" s="399"/>
      <c r="H8" s="400">
        <v>813.4</v>
      </c>
      <c r="I8" s="401">
        <v>552.47500000000002</v>
      </c>
      <c r="J8" s="402">
        <v>499.35</v>
      </c>
      <c r="L8" s="7" t="s">
        <v>200</v>
      </c>
      <c r="M8" s="91">
        <v>6</v>
      </c>
      <c r="N8" s="8" t="s">
        <v>67</v>
      </c>
      <c r="R8" s="12" t="s">
        <v>170</v>
      </c>
      <c r="T8" s="411">
        <v>45431</v>
      </c>
      <c r="U8" s="412" t="s">
        <v>69</v>
      </c>
      <c r="W8" s="413" t="s">
        <v>271</v>
      </c>
      <c r="AE8" s="22">
        <v>0.41666666666666669</v>
      </c>
      <c r="AG8" s="23" t="s">
        <v>226</v>
      </c>
      <c r="AI8" s="67" t="str">
        <f t="shared" si="0"/>
        <v>＃594</v>
      </c>
      <c r="AJ8" s="62">
        <f t="shared" si="1"/>
        <v>45431</v>
      </c>
      <c r="AK8" s="24" t="s">
        <v>202</v>
      </c>
      <c r="AL8" s="83" t="s">
        <v>303</v>
      </c>
      <c r="AM8" s="84"/>
      <c r="AN8" s="92"/>
      <c r="AO8" s="415">
        <v>0</v>
      </c>
      <c r="AP8" s="417">
        <v>0.625</v>
      </c>
      <c r="AQ8" s="24" t="str">
        <f t="shared" si="2"/>
        <v>MAX=40</v>
      </c>
    </row>
    <row r="9" spans="2:43" ht="15.5" x14ac:dyDescent="0.2">
      <c r="B9" s="382">
        <v>6</v>
      </c>
      <c r="C9" s="395">
        <v>380</v>
      </c>
      <c r="D9" s="396" t="s">
        <v>134</v>
      </c>
      <c r="E9" s="397"/>
      <c r="F9" s="398"/>
      <c r="G9" s="399"/>
      <c r="H9" s="400">
        <v>837</v>
      </c>
      <c r="I9" s="401">
        <v>557.82500000000005</v>
      </c>
      <c r="J9" s="402">
        <v>507</v>
      </c>
      <c r="K9" s="343"/>
      <c r="L9" s="7" t="s">
        <v>198</v>
      </c>
      <c r="M9" s="24">
        <v>16.7</v>
      </c>
      <c r="N9" s="8" t="s">
        <v>67</v>
      </c>
      <c r="R9" s="12" t="s">
        <v>171</v>
      </c>
      <c r="T9" s="411">
        <v>45459</v>
      </c>
      <c r="U9" s="412" t="s">
        <v>68</v>
      </c>
      <c r="W9" s="413" t="s">
        <v>272</v>
      </c>
      <c r="AE9" s="22">
        <v>0.4375</v>
      </c>
      <c r="AI9" s="67" t="str">
        <f t="shared" si="0"/>
        <v>＃595</v>
      </c>
      <c r="AJ9" s="62">
        <f t="shared" si="1"/>
        <v>45459</v>
      </c>
      <c r="AK9" s="24" t="s">
        <v>294</v>
      </c>
      <c r="AL9" s="83" t="s">
        <v>304</v>
      </c>
      <c r="AM9" s="84"/>
      <c r="AN9" s="92"/>
      <c r="AO9" s="415">
        <v>0.4375</v>
      </c>
      <c r="AP9" s="416">
        <v>0.66666666666666663</v>
      </c>
      <c r="AQ9" s="24" t="str">
        <f t="shared" si="2"/>
        <v>MAX=30</v>
      </c>
    </row>
    <row r="10" spans="2:43" ht="15.5" x14ac:dyDescent="0.2">
      <c r="B10" s="382">
        <v>7</v>
      </c>
      <c r="C10" s="395">
        <v>1733</v>
      </c>
      <c r="D10" s="396" t="s">
        <v>130</v>
      </c>
      <c r="E10" s="397"/>
      <c r="F10" s="398"/>
      <c r="G10" s="399"/>
      <c r="H10" s="400">
        <v>852.05</v>
      </c>
      <c r="I10" s="401">
        <v>559.9</v>
      </c>
      <c r="J10" s="402">
        <v>501.85</v>
      </c>
      <c r="K10" s="343"/>
      <c r="L10" s="7" t="s">
        <v>199</v>
      </c>
      <c r="M10" s="24">
        <v>22.7</v>
      </c>
      <c r="N10" s="8" t="s">
        <v>68</v>
      </c>
      <c r="R10" s="12" t="s">
        <v>172</v>
      </c>
      <c r="T10" s="411">
        <v>45494</v>
      </c>
      <c r="U10" s="412" t="s">
        <v>67</v>
      </c>
      <c r="W10" s="413" t="s">
        <v>273</v>
      </c>
      <c r="AE10" s="22">
        <v>0.4513888888888889</v>
      </c>
      <c r="AI10" s="67" t="str">
        <f t="shared" si="0"/>
        <v>＃596</v>
      </c>
      <c r="AJ10" s="62">
        <f>T10</f>
        <v>45494</v>
      </c>
      <c r="AK10" s="24" t="s">
        <v>198</v>
      </c>
      <c r="AL10" s="83" t="s">
        <v>305</v>
      </c>
      <c r="AM10" s="84"/>
      <c r="AN10" s="92"/>
      <c r="AO10" s="415">
        <v>0.4375</v>
      </c>
      <c r="AP10" s="416">
        <v>0.66666666666666663</v>
      </c>
      <c r="AQ10" s="24" t="str">
        <f t="shared" si="2"/>
        <v>MAX=20</v>
      </c>
    </row>
    <row r="11" spans="2:43" ht="15.5" x14ac:dyDescent="0.25">
      <c r="B11" s="382">
        <v>8</v>
      </c>
      <c r="C11" s="395">
        <v>5797</v>
      </c>
      <c r="D11" s="396" t="s">
        <v>258</v>
      </c>
      <c r="E11" s="397"/>
      <c r="F11" s="398"/>
      <c r="G11" s="399"/>
      <c r="H11" s="400">
        <v>833.75</v>
      </c>
      <c r="I11" s="401">
        <v>562.45000000000005</v>
      </c>
      <c r="J11" s="402">
        <v>504.45</v>
      </c>
      <c r="L11" s="17" t="s">
        <v>36</v>
      </c>
      <c r="M11" s="24">
        <v>47.4</v>
      </c>
      <c r="N11" s="8" t="s">
        <v>69</v>
      </c>
      <c r="R11" s="12" t="s">
        <v>173</v>
      </c>
      <c r="T11" s="411">
        <v>45522</v>
      </c>
      <c r="U11" s="412" t="s">
        <v>67</v>
      </c>
      <c r="W11" s="413" t="s">
        <v>274</v>
      </c>
      <c r="AE11" s="22">
        <v>0.47916666666666669</v>
      </c>
      <c r="AI11" s="67" t="str">
        <f t="shared" si="0"/>
        <v>＃597</v>
      </c>
      <c r="AJ11" s="62">
        <f t="shared" si="1"/>
        <v>45522</v>
      </c>
      <c r="AK11" s="24" t="s">
        <v>179</v>
      </c>
      <c r="AL11" s="83" t="s">
        <v>306</v>
      </c>
      <c r="AM11" s="84"/>
      <c r="AN11" s="92"/>
      <c r="AO11" s="415">
        <v>0.4375</v>
      </c>
      <c r="AP11" s="416">
        <v>0.66666666666666663</v>
      </c>
      <c r="AQ11" s="24" t="str">
        <f t="shared" si="2"/>
        <v>MAX=20</v>
      </c>
    </row>
    <row r="12" spans="2:43" ht="15.5" x14ac:dyDescent="0.25">
      <c r="B12" s="382">
        <v>9</v>
      </c>
      <c r="C12" s="395">
        <v>321</v>
      </c>
      <c r="D12" s="396" t="s">
        <v>27</v>
      </c>
      <c r="E12" s="397"/>
      <c r="F12" s="398"/>
      <c r="G12" s="399"/>
      <c r="H12" s="400">
        <v>845.65</v>
      </c>
      <c r="I12" s="401">
        <v>566.375</v>
      </c>
      <c r="J12" s="402">
        <v>508.7</v>
      </c>
      <c r="L12" s="17" t="s">
        <v>51</v>
      </c>
      <c r="M12" s="24">
        <v>26.6</v>
      </c>
      <c r="N12" s="8"/>
      <c r="R12" s="12" t="s">
        <v>174</v>
      </c>
      <c r="T12" s="411">
        <v>45536</v>
      </c>
      <c r="U12" s="412"/>
      <c r="W12" s="413" t="s">
        <v>275</v>
      </c>
      <c r="AE12" s="22">
        <v>0</v>
      </c>
      <c r="AI12" s="67" t="str">
        <f t="shared" si="0"/>
        <v>＃598</v>
      </c>
      <c r="AJ12" s="62">
        <f t="shared" si="1"/>
        <v>45536</v>
      </c>
      <c r="AK12" s="24" t="s">
        <v>212</v>
      </c>
      <c r="AL12" s="83"/>
      <c r="AM12" s="84"/>
      <c r="AN12" s="92"/>
      <c r="AO12" s="415"/>
      <c r="AP12" s="418"/>
      <c r="AQ12" s="24">
        <f t="shared" si="2"/>
        <v>0</v>
      </c>
    </row>
    <row r="13" spans="2:43" ht="15.5" x14ac:dyDescent="0.2">
      <c r="B13" s="382">
        <v>10</v>
      </c>
      <c r="C13" s="395">
        <v>346</v>
      </c>
      <c r="D13" s="396" t="s">
        <v>257</v>
      </c>
      <c r="E13" s="397"/>
      <c r="F13" s="398"/>
      <c r="G13" s="399"/>
      <c r="H13" s="400">
        <v>849.85</v>
      </c>
      <c r="I13" s="401">
        <v>567.375</v>
      </c>
      <c r="J13" s="402">
        <v>519.29999999999995</v>
      </c>
      <c r="L13" s="7" t="s">
        <v>219</v>
      </c>
      <c r="M13" s="24">
        <v>4.8</v>
      </c>
      <c r="N13" s="8" t="s">
        <v>67</v>
      </c>
      <c r="R13" s="12" t="s">
        <v>174</v>
      </c>
      <c r="T13" s="411">
        <v>45550</v>
      </c>
      <c r="U13" s="412" t="s">
        <v>68</v>
      </c>
      <c r="W13" s="413" t="s">
        <v>276</v>
      </c>
      <c r="AE13" s="22">
        <v>0.38194444444444442</v>
      </c>
      <c r="AI13" s="67" t="str">
        <f t="shared" si="0"/>
        <v>＃599</v>
      </c>
      <c r="AJ13" s="62">
        <f t="shared" si="1"/>
        <v>45550</v>
      </c>
      <c r="AK13" s="24" t="s">
        <v>221</v>
      </c>
      <c r="AL13" s="83" t="s">
        <v>307</v>
      </c>
      <c r="AM13" s="83" t="s">
        <v>282</v>
      </c>
      <c r="AN13" s="83" t="s">
        <v>234</v>
      </c>
      <c r="AO13" s="415">
        <v>0.4375</v>
      </c>
      <c r="AP13" s="416">
        <v>0.66666666666666663</v>
      </c>
      <c r="AQ13" s="24" t="str">
        <f t="shared" si="2"/>
        <v>MAX=30</v>
      </c>
    </row>
    <row r="14" spans="2:43" ht="15.5" x14ac:dyDescent="0.2">
      <c r="B14" s="382">
        <v>11</v>
      </c>
      <c r="C14" s="395">
        <v>199</v>
      </c>
      <c r="D14" s="396" t="s">
        <v>25</v>
      </c>
      <c r="E14" s="397"/>
      <c r="F14" s="398"/>
      <c r="G14" s="399"/>
      <c r="H14" s="400">
        <v>878.35</v>
      </c>
      <c r="I14" s="401">
        <v>568</v>
      </c>
      <c r="J14" s="402">
        <v>505.6</v>
      </c>
      <c r="L14" s="7" t="s">
        <v>222</v>
      </c>
      <c r="M14" s="24">
        <v>8.6</v>
      </c>
      <c r="N14" s="8" t="s">
        <v>67</v>
      </c>
      <c r="R14" s="12" t="s">
        <v>175</v>
      </c>
      <c r="T14" s="411">
        <v>45585</v>
      </c>
      <c r="U14" s="412"/>
      <c r="W14" s="413" t="s">
        <v>277</v>
      </c>
      <c r="AI14" s="67" t="str">
        <f t="shared" si="0"/>
        <v>＃600</v>
      </c>
      <c r="AJ14" s="62">
        <f t="shared" si="1"/>
        <v>45585</v>
      </c>
      <c r="AK14" s="24" t="s">
        <v>295</v>
      </c>
      <c r="AL14" s="83" t="s">
        <v>308</v>
      </c>
      <c r="AM14" s="84"/>
      <c r="AN14" s="92"/>
      <c r="AO14" s="415"/>
      <c r="AP14" s="416"/>
      <c r="AQ14" s="24">
        <f t="shared" si="2"/>
        <v>0</v>
      </c>
    </row>
    <row r="15" spans="2:43" ht="15.5" x14ac:dyDescent="0.2">
      <c r="B15" s="382">
        <v>12</v>
      </c>
      <c r="C15" s="395">
        <v>2212</v>
      </c>
      <c r="D15" s="396" t="s">
        <v>29</v>
      </c>
      <c r="E15" s="397"/>
      <c r="F15" s="398"/>
      <c r="G15" s="399"/>
      <c r="H15" s="400">
        <v>893.22738199461298</v>
      </c>
      <c r="I15" s="401">
        <v>570.59373375829796</v>
      </c>
      <c r="J15" s="402">
        <v>514.21499139131095</v>
      </c>
      <c r="L15" s="7" t="s">
        <v>213</v>
      </c>
      <c r="M15" s="24">
        <v>10</v>
      </c>
      <c r="N15" s="8" t="s">
        <v>67</v>
      </c>
      <c r="R15" s="12" t="s">
        <v>176</v>
      </c>
      <c r="T15" s="411">
        <v>45613</v>
      </c>
      <c r="U15" s="412" t="s">
        <v>67</v>
      </c>
      <c r="W15" s="413" t="s">
        <v>278</v>
      </c>
      <c r="AI15" s="67" t="str">
        <f t="shared" si="0"/>
        <v>＃601</v>
      </c>
      <c r="AJ15" s="62">
        <f t="shared" si="1"/>
        <v>45613</v>
      </c>
      <c r="AK15" s="24" t="s">
        <v>199</v>
      </c>
      <c r="AL15" s="83" t="s">
        <v>309</v>
      </c>
      <c r="AM15" s="84"/>
      <c r="AN15" s="92"/>
      <c r="AO15" s="415">
        <v>0.4375</v>
      </c>
      <c r="AP15" s="416">
        <v>0.625</v>
      </c>
      <c r="AQ15" s="24" t="str">
        <f t="shared" si="2"/>
        <v>MAX=20</v>
      </c>
    </row>
    <row r="16" spans="2:43" ht="16" thickBot="1" x14ac:dyDescent="0.25">
      <c r="B16" s="382">
        <v>13</v>
      </c>
      <c r="C16" s="395">
        <v>6732</v>
      </c>
      <c r="D16" s="396" t="s">
        <v>33</v>
      </c>
      <c r="E16" s="397"/>
      <c r="F16" s="398"/>
      <c r="G16" s="399"/>
      <c r="H16" s="400">
        <v>855.39381721722395</v>
      </c>
      <c r="I16" s="401">
        <v>571.993913255998</v>
      </c>
      <c r="J16" s="402">
        <v>520.62384764970795</v>
      </c>
      <c r="K16" s="343"/>
      <c r="L16" s="7"/>
      <c r="M16" s="24"/>
      <c r="N16" s="8"/>
      <c r="R16" s="12" t="s">
        <v>177</v>
      </c>
      <c r="T16" s="411">
        <v>45641</v>
      </c>
      <c r="U16" s="412" t="s">
        <v>67</v>
      </c>
      <c r="W16" s="413" t="s">
        <v>279</v>
      </c>
      <c r="AI16" s="68" t="str">
        <f t="shared" si="0"/>
        <v>＃602</v>
      </c>
      <c r="AJ16" s="69">
        <f t="shared" si="1"/>
        <v>45641</v>
      </c>
      <c r="AK16" s="27" t="s">
        <v>179</v>
      </c>
      <c r="AL16" s="85" t="s">
        <v>299</v>
      </c>
      <c r="AM16" s="86"/>
      <c r="AN16" s="93"/>
      <c r="AO16" s="419">
        <v>0.4375</v>
      </c>
      <c r="AP16" s="420">
        <v>0.625</v>
      </c>
      <c r="AQ16" s="24" t="str">
        <f t="shared" si="2"/>
        <v>MAX=20</v>
      </c>
    </row>
    <row r="17" spans="2:43" ht="16" thickBot="1" x14ac:dyDescent="0.25">
      <c r="B17" s="382">
        <v>14</v>
      </c>
      <c r="C17" s="395">
        <v>2221</v>
      </c>
      <c r="D17" s="396" t="s">
        <v>30</v>
      </c>
      <c r="E17" s="397"/>
      <c r="F17" s="398"/>
      <c r="G17" s="399"/>
      <c r="H17" s="400">
        <v>859.19687382336303</v>
      </c>
      <c r="I17" s="401">
        <v>572.88502933768495</v>
      </c>
      <c r="J17" s="402">
        <v>518.98473459589604</v>
      </c>
      <c r="L17" s="16" t="s">
        <v>286</v>
      </c>
      <c r="M17" s="27"/>
      <c r="N17" s="15"/>
      <c r="R17" s="19" t="s">
        <v>223</v>
      </c>
      <c r="T17" s="411">
        <v>45676</v>
      </c>
      <c r="U17" s="87"/>
      <c r="W17" s="413" t="s">
        <v>280</v>
      </c>
      <c r="AI17" s="68" t="str">
        <f t="shared" ref="AI17" si="3">W17</f>
        <v>＃603</v>
      </c>
      <c r="AJ17" s="69">
        <f>T17</f>
        <v>45676</v>
      </c>
      <c r="AK17" s="27" t="s">
        <v>224</v>
      </c>
      <c r="AL17" s="85" t="s">
        <v>310</v>
      </c>
      <c r="AM17" s="86"/>
      <c r="AN17" s="93"/>
      <c r="AO17" s="95"/>
      <c r="AP17" s="97"/>
      <c r="AQ17" s="24">
        <f t="shared" ref="AQ17" si="4">U17</f>
        <v>0</v>
      </c>
    </row>
    <row r="18" spans="2:43" ht="16" thickBot="1" x14ac:dyDescent="0.25">
      <c r="B18" s="382">
        <v>15</v>
      </c>
      <c r="C18" s="395">
        <v>1403</v>
      </c>
      <c r="D18" s="396" t="s">
        <v>136</v>
      </c>
      <c r="E18" s="397"/>
      <c r="F18" s="398"/>
      <c r="G18" s="399"/>
      <c r="H18" s="400">
        <v>879.45</v>
      </c>
      <c r="I18" s="401">
        <v>575.125</v>
      </c>
      <c r="J18" s="402">
        <v>519.54999999999995</v>
      </c>
      <c r="T18" s="29"/>
      <c r="U18" s="87"/>
      <c r="W18" s="413" t="s">
        <v>281</v>
      </c>
      <c r="AI18" s="61"/>
      <c r="AJ18" s="63" t="s">
        <v>131</v>
      </c>
      <c r="AK18" s="61" t="s">
        <v>132</v>
      </c>
      <c r="AL18" s="61"/>
      <c r="AM18" s="61"/>
      <c r="AN18" s="61"/>
      <c r="AO18" s="61"/>
    </row>
    <row r="19" spans="2:43" ht="13" x14ac:dyDescent="0.2">
      <c r="B19" s="382">
        <v>16</v>
      </c>
      <c r="C19" s="395">
        <v>5496</v>
      </c>
      <c r="D19" s="396" t="s">
        <v>187</v>
      </c>
      <c r="E19" s="397"/>
      <c r="F19" s="398"/>
      <c r="G19" s="399"/>
      <c r="H19" s="400">
        <v>868</v>
      </c>
      <c r="I19" s="401">
        <v>575.9</v>
      </c>
      <c r="J19" s="402">
        <v>515.75</v>
      </c>
      <c r="W19" s="414"/>
    </row>
    <row r="20" spans="2:43" ht="13" x14ac:dyDescent="0.2">
      <c r="B20" s="382">
        <v>17</v>
      </c>
      <c r="C20" s="395">
        <v>6714</v>
      </c>
      <c r="D20" s="396" t="s">
        <v>135</v>
      </c>
      <c r="E20" s="397"/>
      <c r="F20" s="398"/>
      <c r="G20" s="399"/>
      <c r="H20" s="400">
        <v>878.15</v>
      </c>
      <c r="I20" s="401">
        <v>577.22500000000002</v>
      </c>
      <c r="J20" s="402">
        <v>525.75</v>
      </c>
      <c r="W20" s="35"/>
    </row>
    <row r="21" spans="2:43" ht="13" x14ac:dyDescent="0.2">
      <c r="B21" s="382">
        <v>18</v>
      </c>
      <c r="C21" s="395">
        <v>6735</v>
      </c>
      <c r="D21" s="396" t="s">
        <v>259</v>
      </c>
      <c r="E21" s="397"/>
      <c r="F21" s="398"/>
      <c r="G21" s="399"/>
      <c r="H21" s="400">
        <v>852.9</v>
      </c>
      <c r="I21" s="401">
        <v>578.5</v>
      </c>
      <c r="J21" s="402">
        <v>525.20000000000005</v>
      </c>
      <c r="W21" s="35"/>
    </row>
    <row r="22" spans="2:43" ht="13" x14ac:dyDescent="0.2">
      <c r="B22" s="382">
        <v>19</v>
      </c>
      <c r="C22" s="395">
        <v>162</v>
      </c>
      <c r="D22" s="396" t="s">
        <v>193</v>
      </c>
      <c r="E22" s="397"/>
      <c r="F22" s="398"/>
      <c r="G22" s="399"/>
      <c r="H22" s="400">
        <v>864.15</v>
      </c>
      <c r="I22" s="401">
        <v>579.29999999999995</v>
      </c>
      <c r="J22" s="402">
        <v>522.5</v>
      </c>
      <c r="W22" s="35"/>
    </row>
    <row r="23" spans="2:43" ht="13" x14ac:dyDescent="0.2">
      <c r="B23" s="382">
        <v>20</v>
      </c>
      <c r="C23" s="395">
        <v>6766</v>
      </c>
      <c r="D23" s="396" t="s">
        <v>31</v>
      </c>
      <c r="E23" s="397"/>
      <c r="F23" s="398"/>
      <c r="G23" s="399"/>
      <c r="H23" s="400">
        <v>861.33196885072402</v>
      </c>
      <c r="I23" s="401">
        <v>580.28401809445302</v>
      </c>
      <c r="J23" s="402">
        <v>522.82691186688703</v>
      </c>
      <c r="W23" s="35"/>
    </row>
    <row r="24" spans="2:43" ht="13" x14ac:dyDescent="0.2">
      <c r="B24" s="382">
        <v>21</v>
      </c>
      <c r="C24" s="395">
        <v>150</v>
      </c>
      <c r="D24" s="396" t="s">
        <v>186</v>
      </c>
      <c r="E24" s="397"/>
      <c r="F24" s="398"/>
      <c r="G24" s="399"/>
      <c r="H24" s="400">
        <v>862.95</v>
      </c>
      <c r="I24" s="401">
        <v>581.07500000000005</v>
      </c>
      <c r="J24" s="402">
        <v>526.25</v>
      </c>
      <c r="W24" s="35"/>
    </row>
    <row r="25" spans="2:43" ht="13" x14ac:dyDescent="0.2">
      <c r="B25" s="382">
        <v>22</v>
      </c>
      <c r="C25" s="395">
        <v>5854</v>
      </c>
      <c r="D25" s="396" t="s">
        <v>185</v>
      </c>
      <c r="E25" s="397"/>
      <c r="F25" s="398"/>
      <c r="G25" s="399"/>
      <c r="H25" s="400">
        <v>845</v>
      </c>
      <c r="I25" s="401">
        <v>578.32500000000005</v>
      </c>
      <c r="J25" s="402">
        <v>522.29999999999995</v>
      </c>
      <c r="W25" s="35"/>
    </row>
    <row r="26" spans="2:43" ht="13" x14ac:dyDescent="0.2">
      <c r="B26" s="382">
        <v>23</v>
      </c>
      <c r="C26" s="395">
        <v>3387</v>
      </c>
      <c r="D26" s="396" t="s">
        <v>137</v>
      </c>
      <c r="E26" s="397"/>
      <c r="F26" s="398"/>
      <c r="G26" s="399"/>
      <c r="H26" s="400">
        <v>862.2</v>
      </c>
      <c r="I26" s="401">
        <v>584.57500000000005</v>
      </c>
      <c r="J26" s="402">
        <v>528.35</v>
      </c>
      <c r="W26" s="35"/>
    </row>
    <row r="27" spans="2:43" ht="13" x14ac:dyDescent="0.2">
      <c r="B27" s="382">
        <v>24</v>
      </c>
      <c r="C27" s="395">
        <v>131</v>
      </c>
      <c r="D27" s="396" t="s">
        <v>23</v>
      </c>
      <c r="E27" s="397"/>
      <c r="F27" s="398"/>
      <c r="G27" s="399"/>
      <c r="H27" s="400">
        <v>900.07179410207902</v>
      </c>
      <c r="I27" s="401">
        <v>587.55212564843805</v>
      </c>
      <c r="J27" s="402">
        <v>533.64966543912703</v>
      </c>
      <c r="W27" s="35"/>
    </row>
    <row r="28" spans="2:43" ht="13" x14ac:dyDescent="0.2">
      <c r="B28" s="382">
        <v>25</v>
      </c>
      <c r="C28" s="395">
        <v>4071</v>
      </c>
      <c r="D28" s="396" t="s">
        <v>260</v>
      </c>
      <c r="E28" s="397"/>
      <c r="F28" s="398"/>
      <c r="G28" s="399"/>
      <c r="H28" s="400">
        <v>917.35</v>
      </c>
      <c r="I28" s="401">
        <v>588.32500000000005</v>
      </c>
      <c r="J28" s="402">
        <v>529.04999999999995</v>
      </c>
      <c r="W28" s="35"/>
    </row>
    <row r="29" spans="2:43" ht="13" x14ac:dyDescent="0.2">
      <c r="B29" s="382">
        <v>26</v>
      </c>
      <c r="C29" s="395">
        <v>5755</v>
      </c>
      <c r="D29" s="396" t="s">
        <v>188</v>
      </c>
      <c r="E29" s="397"/>
      <c r="F29" s="398"/>
      <c r="G29" s="399"/>
      <c r="H29" s="400">
        <v>882.43694695259603</v>
      </c>
      <c r="I29" s="401">
        <v>589.19990993309295</v>
      </c>
      <c r="J29" s="402">
        <v>532.934555873926</v>
      </c>
    </row>
    <row r="30" spans="2:43" ht="13" x14ac:dyDescent="0.2">
      <c r="B30" s="382">
        <v>27</v>
      </c>
      <c r="C30" s="395">
        <v>360</v>
      </c>
      <c r="D30" s="396" t="s">
        <v>138</v>
      </c>
      <c r="E30" s="397"/>
      <c r="F30" s="398"/>
      <c r="G30" s="399"/>
      <c r="H30" s="400">
        <v>907.73216602106402</v>
      </c>
      <c r="I30" s="401">
        <v>592.11384558607699</v>
      </c>
      <c r="J30" s="402">
        <v>536.12551468601896</v>
      </c>
    </row>
    <row r="31" spans="2:43" ht="13" x14ac:dyDescent="0.2">
      <c r="B31" s="382">
        <v>28</v>
      </c>
      <c r="C31" s="395">
        <v>164</v>
      </c>
      <c r="D31" s="396" t="s">
        <v>24</v>
      </c>
      <c r="E31" s="397"/>
      <c r="F31" s="398"/>
      <c r="G31" s="399"/>
      <c r="H31" s="400">
        <v>910.28100638933802</v>
      </c>
      <c r="I31" s="401">
        <v>592.11610280984598</v>
      </c>
      <c r="J31" s="402">
        <v>538.26246838726399</v>
      </c>
    </row>
    <row r="32" spans="2:43" ht="13" x14ac:dyDescent="0.2">
      <c r="B32" s="382">
        <v>29</v>
      </c>
      <c r="C32" s="395">
        <v>6858</v>
      </c>
      <c r="D32" s="396" t="s">
        <v>215</v>
      </c>
      <c r="E32" s="397"/>
      <c r="F32" s="398"/>
      <c r="G32" s="399"/>
      <c r="H32" s="400">
        <v>871.72288324568501</v>
      </c>
      <c r="I32" s="401">
        <v>592.50225087444596</v>
      </c>
      <c r="J32" s="402">
        <v>509.36647366779601</v>
      </c>
    </row>
    <row r="33" spans="2:16" ht="13" x14ac:dyDescent="0.2">
      <c r="B33" s="382">
        <v>30</v>
      </c>
      <c r="C33" s="395">
        <v>312</v>
      </c>
      <c r="D33" s="396" t="s">
        <v>26</v>
      </c>
      <c r="E33" s="397"/>
      <c r="F33" s="398"/>
      <c r="G33" s="399"/>
      <c r="H33" s="400">
        <v>895.25</v>
      </c>
      <c r="I33" s="401">
        <v>594.27499999999998</v>
      </c>
      <c r="J33" s="402">
        <v>540.29999999999995</v>
      </c>
    </row>
    <row r="34" spans="2:16" ht="13" x14ac:dyDescent="0.2">
      <c r="B34" s="382">
        <v>31</v>
      </c>
      <c r="C34" s="395">
        <v>1611</v>
      </c>
      <c r="D34" s="396" t="s">
        <v>235</v>
      </c>
      <c r="E34" s="397"/>
      <c r="F34" s="398"/>
      <c r="G34" s="399"/>
      <c r="H34" s="400">
        <v>921.65</v>
      </c>
      <c r="I34" s="401">
        <v>594.45000000000005</v>
      </c>
      <c r="J34" s="402">
        <v>540.29999999999995</v>
      </c>
    </row>
    <row r="35" spans="2:16" ht="13" x14ac:dyDescent="0.2">
      <c r="B35" s="382">
        <v>32</v>
      </c>
      <c r="C35" s="395">
        <v>5537</v>
      </c>
      <c r="D35" s="396" t="s">
        <v>297</v>
      </c>
      <c r="E35" s="397"/>
      <c r="F35" s="398"/>
      <c r="G35" s="399"/>
      <c r="H35" s="400">
        <v>896.05</v>
      </c>
      <c r="I35" s="401">
        <v>595.70000000000005</v>
      </c>
      <c r="J35" s="402">
        <v>538.6</v>
      </c>
    </row>
    <row r="36" spans="2:16" ht="13" x14ac:dyDescent="0.2">
      <c r="B36" s="382">
        <v>33</v>
      </c>
      <c r="C36" s="395">
        <v>5275</v>
      </c>
      <c r="D36" s="396" t="s">
        <v>243</v>
      </c>
      <c r="E36" s="397"/>
      <c r="F36" s="398"/>
      <c r="G36" s="399"/>
      <c r="H36" s="400">
        <v>943.75</v>
      </c>
      <c r="I36" s="401">
        <v>596.57500000000005</v>
      </c>
      <c r="J36" s="402">
        <v>537.4</v>
      </c>
    </row>
    <row r="37" spans="2:16" ht="13" x14ac:dyDescent="0.2">
      <c r="B37" s="382">
        <v>34</v>
      </c>
      <c r="C37" s="395">
        <v>4832</v>
      </c>
      <c r="D37" s="396" t="s">
        <v>139</v>
      </c>
      <c r="E37" s="397"/>
      <c r="F37" s="398"/>
      <c r="G37" s="399"/>
      <c r="H37" s="400">
        <v>880.55</v>
      </c>
      <c r="I37" s="401">
        <v>600.82500000000005</v>
      </c>
      <c r="J37" s="402">
        <v>546.65</v>
      </c>
    </row>
    <row r="38" spans="2:16" ht="13" x14ac:dyDescent="0.2">
      <c r="B38" s="382">
        <v>35</v>
      </c>
      <c r="C38" s="395">
        <v>4020</v>
      </c>
      <c r="D38" s="396" t="s">
        <v>261</v>
      </c>
      <c r="E38" s="397"/>
      <c r="F38" s="398"/>
      <c r="G38" s="399"/>
      <c r="H38" s="400">
        <v>886.2</v>
      </c>
      <c r="I38" s="401">
        <v>607.75</v>
      </c>
      <c r="J38" s="402">
        <v>555.15</v>
      </c>
    </row>
    <row r="39" spans="2:16" ht="13" x14ac:dyDescent="0.2">
      <c r="B39" s="382">
        <v>36</v>
      </c>
      <c r="C39" s="395">
        <v>7177</v>
      </c>
      <c r="D39" s="396" t="s">
        <v>298</v>
      </c>
      <c r="E39" s="397"/>
      <c r="F39" s="398"/>
      <c r="G39" s="399"/>
      <c r="H39" s="421">
        <v>920.75</v>
      </c>
      <c r="I39" s="422">
        <v>603.625</v>
      </c>
      <c r="J39" s="423">
        <v>547.9</v>
      </c>
    </row>
    <row r="40" spans="2:16" ht="13" x14ac:dyDescent="0.2">
      <c r="B40" s="382">
        <v>37</v>
      </c>
      <c r="C40" s="395">
        <v>7014</v>
      </c>
      <c r="D40" s="396" t="s">
        <v>263</v>
      </c>
      <c r="E40" s="397"/>
      <c r="F40" s="398"/>
      <c r="G40" s="399"/>
      <c r="H40" s="400">
        <v>993.75</v>
      </c>
      <c r="I40" s="401">
        <v>624.47500000000002</v>
      </c>
      <c r="J40" s="402">
        <v>555.95000000000005</v>
      </c>
    </row>
    <row r="41" spans="2:16" ht="13" x14ac:dyDescent="0.2">
      <c r="B41" s="382">
        <v>38</v>
      </c>
      <c r="C41" s="395">
        <v>319</v>
      </c>
      <c r="D41" s="396" t="s">
        <v>140</v>
      </c>
      <c r="E41" s="397"/>
      <c r="F41" s="398"/>
      <c r="G41" s="399"/>
      <c r="H41" s="400">
        <v>955.29755689026899</v>
      </c>
      <c r="I41" s="401">
        <v>625.26057446969605</v>
      </c>
      <c r="J41" s="402">
        <v>570.23168033372804</v>
      </c>
    </row>
    <row r="42" spans="2:16" ht="13" x14ac:dyDescent="0.2">
      <c r="B42" s="382">
        <v>39</v>
      </c>
      <c r="C42" s="395">
        <v>6756</v>
      </c>
      <c r="D42" s="408" t="s">
        <v>264</v>
      </c>
      <c r="E42" s="397"/>
      <c r="F42" s="398"/>
      <c r="G42" s="399"/>
      <c r="H42" s="400">
        <v>947.26686230248299</v>
      </c>
      <c r="I42" s="401">
        <v>630.99544518785399</v>
      </c>
      <c r="J42" s="402">
        <v>575.80452722063103</v>
      </c>
    </row>
    <row r="43" spans="2:16" ht="13" x14ac:dyDescent="0.2">
      <c r="B43" s="382">
        <v>40</v>
      </c>
      <c r="C43" s="395">
        <v>1985</v>
      </c>
      <c r="D43" s="396" t="s">
        <v>28</v>
      </c>
      <c r="E43" s="397"/>
      <c r="F43" s="398"/>
      <c r="G43" s="399"/>
      <c r="H43" s="400">
        <v>939.05</v>
      </c>
      <c r="I43" s="401">
        <v>632.67499999999995</v>
      </c>
      <c r="J43" s="402">
        <v>579.04999999999995</v>
      </c>
    </row>
    <row r="44" spans="2:16" ht="13" x14ac:dyDescent="0.2">
      <c r="B44" s="382">
        <v>41</v>
      </c>
      <c r="C44" s="395">
        <v>2759</v>
      </c>
      <c r="D44" s="396" t="s">
        <v>32</v>
      </c>
      <c r="E44" s="397"/>
      <c r="F44" s="398"/>
      <c r="G44" s="399"/>
      <c r="H44" s="400">
        <v>975.57096940006898</v>
      </c>
      <c r="I44" s="401">
        <v>634.66288672174005</v>
      </c>
      <c r="J44" s="402">
        <v>575.26440324977796</v>
      </c>
    </row>
    <row r="45" spans="2:16" ht="13" x14ac:dyDescent="0.2">
      <c r="B45" s="382">
        <v>42</v>
      </c>
      <c r="C45" s="409">
        <v>4469</v>
      </c>
      <c r="D45" s="410" t="s">
        <v>34</v>
      </c>
      <c r="E45" s="397"/>
      <c r="F45" s="398"/>
      <c r="G45" s="399"/>
      <c r="H45" s="400">
        <v>982.5</v>
      </c>
      <c r="I45" s="401">
        <v>642.6</v>
      </c>
      <c r="J45" s="402">
        <v>583.5</v>
      </c>
    </row>
    <row r="46" spans="2:16" ht="13" x14ac:dyDescent="0.2">
      <c r="B46" s="382">
        <v>43</v>
      </c>
      <c r="C46" s="395">
        <v>6934</v>
      </c>
      <c r="D46" s="410" t="s">
        <v>218</v>
      </c>
      <c r="E46" s="397"/>
      <c r="F46" s="398"/>
      <c r="G46" s="399"/>
      <c r="H46" s="400">
        <v>995.85</v>
      </c>
      <c r="I46" s="401">
        <v>643.25</v>
      </c>
      <c r="J46" s="402">
        <v>572.29999999999995</v>
      </c>
      <c r="P46" t="s">
        <v>189</v>
      </c>
    </row>
    <row r="47" spans="2:16" ht="13" x14ac:dyDescent="0.2">
      <c r="B47" s="382">
        <v>44</v>
      </c>
      <c r="C47" s="395">
        <v>5273</v>
      </c>
      <c r="D47" s="396" t="s">
        <v>216</v>
      </c>
      <c r="E47" s="397"/>
      <c r="F47" s="398"/>
      <c r="G47" s="399"/>
      <c r="H47" s="400">
        <v>1033.7</v>
      </c>
      <c r="I47" s="401">
        <v>675.8</v>
      </c>
      <c r="J47" s="402">
        <v>615.15</v>
      </c>
    </row>
  </sheetData>
  <sheetProtection algorithmName="SHA-512" hashValue="nT9d6AiQxqWg/3VnzsOXMSFfrR/MX//C9lmGh4HxGiROvSXzocSS2p6mZNraHgzkE7xHLaq2Apts0mryHTgk4Q==" saltValue="y3bCZwUYtDu+11YsyUl8yQ==" spinCount="100000" sheet="1" objects="1" scenarios="1"/>
  <mergeCells count="1">
    <mergeCell ref="B3:C3"/>
  </mergeCells>
  <phoneticPr fontId="5"/>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21</vt:i4>
      </vt:variant>
    </vt:vector>
  </HeadingPairs>
  <TitlesOfParts>
    <vt:vector size="31" baseType="lpstr">
      <vt:lpstr>7月</vt:lpstr>
      <vt:lpstr>8月</vt:lpstr>
      <vt:lpstr>9月</vt:lpstr>
      <vt:lpstr>10月</vt:lpstr>
      <vt:lpstr>11月</vt:lpstr>
      <vt:lpstr>12月</vt:lpstr>
      <vt:lpstr>得点計</vt:lpstr>
      <vt:lpstr>ｺﾐｯﾃｨｰ</vt:lpstr>
      <vt:lpstr>参照ﾃﾞｰﾀ</vt:lpstr>
      <vt:lpstr>9月 (KFRランデブー)</vt:lpstr>
      <vt:lpstr>'10月'!Print_Area</vt:lpstr>
      <vt:lpstr>'11月'!Print_Area</vt:lpstr>
      <vt:lpstr>'12月'!Print_Area</vt:lpstr>
      <vt:lpstr>'7月'!Print_Area</vt:lpstr>
      <vt:lpstr>'8月'!Print_Area</vt:lpstr>
      <vt:lpstr>'9月'!Print_Area</vt:lpstr>
      <vt:lpstr>'9月 (KFRランデブー)'!Print_Area</vt:lpstr>
      <vt:lpstr>ｺﾐｯﾃｨｰ!Print_Area</vt:lpstr>
      <vt:lpstr>得点計!Print_Area</vt:lpstr>
      <vt:lpstr>ＴＡ</vt:lpstr>
      <vt:lpstr>コース</vt:lpstr>
      <vt:lpstr>コース・距離</vt:lpstr>
      <vt:lpstr>レース番号</vt:lpstr>
      <vt:lpstr>レース名</vt:lpstr>
      <vt:lpstr>開催日</vt:lpstr>
      <vt:lpstr>各艇データ</vt:lpstr>
      <vt:lpstr>月</vt:lpstr>
      <vt:lpstr>暫定</vt:lpstr>
      <vt:lpstr>時刻</vt:lpstr>
      <vt:lpstr>得点</vt:lpstr>
      <vt:lpstr>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小網代ヨットクラブ KFRレース委員会</dc:creator>
  <cp:lastModifiedBy>osamu koike</cp:lastModifiedBy>
  <cp:lastPrinted>2024-12-21T08:17:27Z</cp:lastPrinted>
  <dcterms:created xsi:type="dcterms:W3CDTF">2015-05-21T03:15:11Z</dcterms:created>
  <dcterms:modified xsi:type="dcterms:W3CDTF">2024-12-28T06:22:40Z</dcterms:modified>
</cp:coreProperties>
</file>